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647311B2E7B4CDC806B3609DEAFFA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9175" y="1905000"/>
          <a:ext cx="192913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5324DFAB97C498EA59C306E858861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49175" y="9613900"/>
          <a:ext cx="1930400" cy="1083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F8805E45F4AC4D4EB2EA8213FA62E5B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49175" y="12890500"/>
          <a:ext cx="1926590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570C770812A4DC791A45B5A88ADBC8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49175" y="2997200"/>
          <a:ext cx="193103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BF9D07AA02554202B1F0E3C868CED125" descr="0974c94b6ac097b872bbacbd43dec4d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96800" y="4184650"/>
          <a:ext cx="1078865" cy="1086485"/>
        </a:xfrm>
        <a:prstGeom prst="rect">
          <a:avLst/>
        </a:prstGeom>
      </xdr:spPr>
    </xdr:pic>
  </etc:cellImage>
  <etc:cellImage>
    <xdr:pic>
      <xdr:nvPicPr>
        <xdr:cNvPr id="7" name="ID_8BA1BA5280964C23A33E347E9E3355B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449175" y="13982700"/>
          <a:ext cx="192468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76D47FB9D5A4D46BD74414AD6CD6BD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487275" y="15074900"/>
          <a:ext cx="192341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F0C4BD9E41C94D7396FDA64A46ACC1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449175" y="11798300"/>
          <a:ext cx="192595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B5E240FF2D945208B908B24CB51F0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849225" y="10779125"/>
          <a:ext cx="192722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06891C2ECE1942FB8469303DAFEF50D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10525" y="22171025"/>
          <a:ext cx="1920875" cy="1083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7644DA46F054576816C7691A25DF88E" descr="8d5e72f5d3a552055b70da438c6f595b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4321810"/>
        </a:xfrm>
        <a:prstGeom prst="rect">
          <a:avLst/>
        </a:prstGeom>
      </xdr:spPr>
    </xdr:pic>
  </etc:cellImage>
  <etc:cellImage>
    <xdr:pic>
      <xdr:nvPicPr>
        <xdr:cNvPr id="11" name="ID_4D7F6B283AD74C349B2E697E605CC0D0" descr="201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13" name="ID_2511BF66035A470F91CE5C545C4226E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781925" y="1841500"/>
          <a:ext cx="192595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B445E8D8F74F4236AFC770B4D99F8FD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781925" y="2984500"/>
          <a:ext cx="1924685" cy="1083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E83570525AD647D3A8CA9087AD7A88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991475" y="4156075"/>
          <a:ext cx="192405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4BFD5977FF7E44639BFA3ABC489AC58C" descr="207"/>
        <xdr:cNvPicPr/>
      </xdr:nvPicPr>
      <xdr:blipFill>
        <a:blip r:embed="rId16"/>
        <a:stretch>
          <a:fillRect/>
        </a:stretch>
      </xdr:blipFill>
      <xdr:spPr>
        <a:xfrm>
          <a:off x="0" y="0"/>
          <a:ext cx="10057765" cy="5660390"/>
        </a:xfrm>
        <a:prstGeom prst="rect">
          <a:avLst/>
        </a:prstGeom>
      </xdr:spPr>
    </xdr:pic>
  </etc:cellImage>
  <etc:cellImage>
    <xdr:pic>
      <xdr:nvPicPr>
        <xdr:cNvPr id="17" name="ID_FC4600E5E5B44302A7EFD1452B30941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781925" y="8407400"/>
          <a:ext cx="192278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8028D9E2B4984D08BA782FB5E139BB23" descr="5b07c13de8f560a70468721cdca872a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915275" y="4346575"/>
          <a:ext cx="1920240" cy="1083310"/>
        </a:xfrm>
        <a:prstGeom prst="rect">
          <a:avLst/>
        </a:prstGeom>
      </xdr:spPr>
    </xdr:pic>
  </etc:cellImage>
  <etc:cellImage>
    <xdr:pic>
      <xdr:nvPicPr>
        <xdr:cNvPr id="20" name="ID_8010D46D0D8E40D29C5082BBDF93D1C2" descr="e6f26ba8d141c3f90ac8105592db9193"/>
        <xdr:cNvPicPr/>
      </xdr:nvPicPr>
      <xdr:blipFill>
        <a:blip r:embed="rId19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21" name="ID_0DFD2AA301FE47B7B75C6EA4D7BF8370" descr="203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22" name="ID_F9234A79DCEA4710973489F59E74B391" descr="1db2ab960a9f4e62a6666334940b4a9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962900" y="9369425"/>
          <a:ext cx="1920240" cy="1080135"/>
        </a:xfrm>
        <a:prstGeom prst="rect">
          <a:avLst/>
        </a:prstGeom>
      </xdr:spPr>
    </xdr:pic>
  </etc:cellImage>
  <etc:cellImage>
    <xdr:pic>
      <xdr:nvPicPr>
        <xdr:cNvPr id="23" name="ID_EDE009BCF1C0457EBBBA9DEC460BBB41" descr="777"/>
        <xdr:cNvPicPr/>
      </xdr:nvPicPr>
      <xdr:blipFill>
        <a:blip r:embed="rId22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24" name="ID_3E7B795E4EA74D3BAB18F8997EB59F24" descr="141268e12b9081121d86f2d2f64f86e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143875" y="11868150"/>
          <a:ext cx="1440815" cy="1086485"/>
        </a:xfrm>
        <a:prstGeom prst="rect">
          <a:avLst/>
        </a:prstGeom>
      </xdr:spPr>
    </xdr:pic>
  </etc:cellImage>
  <etc:cellImage>
    <xdr:pic>
      <xdr:nvPicPr>
        <xdr:cNvPr id="25" name="ID_70747DA960A1468DA2C5FCEAE483AC5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781925" y="7010400"/>
          <a:ext cx="1922780" cy="1083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7D9B504707EF42F4962F3144BB648D4A" descr="209"/>
        <xdr:cNvPicPr/>
      </xdr:nvPicPr>
      <xdr:blipFill>
        <a:blip r:embed="rId25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27" name="ID_2FA4E69747084AF4A4F7C6885A90061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096250" y="10795000"/>
          <a:ext cx="1443990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4F45992284B5450281258B4E5FB355A4" descr="211"/>
        <xdr:cNvPicPr/>
      </xdr:nvPicPr>
      <xdr:blipFill>
        <a:blip r:embed="rId27"/>
        <a:stretch>
          <a:fillRect/>
        </a:stretch>
      </xdr:blipFill>
      <xdr:spPr>
        <a:xfrm>
          <a:off x="0" y="0"/>
          <a:ext cx="10057765" cy="5660390"/>
        </a:xfrm>
        <a:prstGeom prst="rect">
          <a:avLst/>
        </a:prstGeom>
      </xdr:spPr>
    </xdr:pic>
  </etc:cellImage>
  <etc:cellImage>
    <xdr:pic>
      <xdr:nvPicPr>
        <xdr:cNvPr id="31" name="ID_F69FD5902251486D87B70DDAF8F7632F" descr="龙翔"/>
        <xdr:cNvPicPr/>
      </xdr:nvPicPr>
      <xdr:blipFill>
        <a:blip r:embed="rId28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89" name="ID_5AD396C59F9340838A385B817694F1F0" descr="d373743c3c030f59ca7575cb467fa89b"/>
        <xdr:cNvPicPr/>
      </xdr:nvPicPr>
      <xdr:blipFill>
        <a:blip r:embed="rId2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9" name="ID_27465CAA99754243885ADF8A5C75D841" descr="a8313e6bceda8bca02e9e19309b5fa57"/>
        <xdr:cNvPicPr/>
      </xdr:nvPicPr>
      <xdr:blipFill>
        <a:blip r:embed="rId30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88" name="ID_B8006EEF684449E8A4D21E562DB4D871" descr="49a02f39aa1347b8a1ca3848666d146d"/>
        <xdr:cNvPicPr/>
      </xdr:nvPicPr>
      <xdr:blipFill>
        <a:blip r:embed="rId3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7" name="ID_7EEFF366543B4ACDB72D003EBCBFF8C2" descr="蓬莱"/>
        <xdr:cNvPicPr/>
      </xdr:nvPicPr>
      <xdr:blipFill>
        <a:blip r:embed="rId32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80" name="ID_5DF3DCF55C1A4BFF8FF21E4985B6BCD6" descr="782a3693ec0325aec690b4f9cf3314a5"/>
        <xdr:cNvPicPr/>
      </xdr:nvPicPr>
      <xdr:blipFill>
        <a:blip r:embed="rId3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37" name="ID_C5FF3A4E9D2F4866A22E25CE51A1BB6D" descr="5907087d8afb317ea6b1e8c1660b113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562850" y="95837375"/>
          <a:ext cx="1440815" cy="1080135"/>
        </a:xfrm>
        <a:prstGeom prst="rect">
          <a:avLst/>
        </a:prstGeom>
      </xdr:spPr>
    </xdr:pic>
  </etc:cellImage>
  <etc:cellImage>
    <xdr:pic>
      <xdr:nvPicPr>
        <xdr:cNvPr id="79" name="ID_5E2EAF240D934978B1D416CD0F53DBDF" descr="6bd3a08dac89307503356991562f7add"/>
        <xdr:cNvPicPr/>
      </xdr:nvPicPr>
      <xdr:blipFill>
        <a:blip r:embed="rId3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78" name="ID_C7B85D84318F4A0C997F63D4B1D4B27F" descr="54cc7856ba5457bbb230d28a2d2f5193"/>
        <xdr:cNvPicPr/>
      </xdr:nvPicPr>
      <xdr:blipFill>
        <a:blip r:embed="rId3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2" name="ID_FDEBF4C8F4534572A3E5E12191D398E2" descr="株木八仙"/>
        <xdr:cNvPicPr/>
      </xdr:nvPicPr>
      <xdr:blipFill>
        <a:blip r:embed="rId37"/>
        <a:stretch>
          <a:fillRect/>
        </a:stretch>
      </xdr:blipFill>
      <xdr:spPr>
        <a:xfrm>
          <a:off x="0" y="0"/>
          <a:ext cx="10058400" cy="6734175"/>
        </a:xfrm>
        <a:prstGeom prst="rect">
          <a:avLst/>
        </a:prstGeom>
      </xdr:spPr>
    </xdr:pic>
  </etc:cellImage>
  <etc:cellImage>
    <xdr:pic>
      <xdr:nvPicPr>
        <xdr:cNvPr id="132" name="ID_DEB8C647E04D43E4B6FF98A43866077B" descr="9070b67d2ab87e2afd8efc54a8f7658d"/>
        <xdr:cNvPicPr/>
      </xdr:nvPicPr>
      <xdr:blipFill>
        <a:blip r:embed="rId3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1" name="ID_886754C6274D4798AB95AC7A275647B2" descr="ccd53864061964d6bb76b43336a8c35a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581900" y="70739000"/>
          <a:ext cx="1438910" cy="1080135"/>
        </a:xfrm>
        <a:prstGeom prst="rect">
          <a:avLst/>
        </a:prstGeom>
      </xdr:spPr>
    </xdr:pic>
  </etc:cellImage>
  <etc:cellImage>
    <xdr:pic>
      <xdr:nvPicPr>
        <xdr:cNvPr id="131" name="ID_03CB8BC873914FD49302427848AAFE9D" descr="8fe3cb6f4c5356d2e1c6ecfa1cac4ef9"/>
        <xdr:cNvPicPr/>
      </xdr:nvPicPr>
      <xdr:blipFill>
        <a:blip r:embed="rId4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9" name="ID_69B07EE2FEA046228B2CE73D5B0FADF0" descr="0544497d6f7eb7900d14c4a3c1e9665d"/>
        <xdr:cNvPicPr/>
      </xdr:nvPicPr>
      <xdr:blipFill>
        <a:blip r:embed="rId4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81" name="ID_7010DCE5A5C54A5680F620989C89A065" descr="cb848b1da4bfac6add8fb233cbba2614"/>
        <xdr:cNvPicPr/>
      </xdr:nvPicPr>
      <xdr:blipFill>
        <a:blip r:embed="rId42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73" name="ID_73CC419721B943BC9E62DE00BE8E8068" descr="e841db59f0c173c28b2e8fa0109a4f47"/>
        <xdr:cNvPicPr/>
      </xdr:nvPicPr>
      <xdr:blipFill>
        <a:blip r:embed="rId4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54" name="ID_5AE4391903B84CD58BC10233F176C7C2" descr="4e9ee79fb1578d545a7c66f42f4d7118"/>
        <xdr:cNvPicPr/>
      </xdr:nvPicPr>
      <xdr:blipFill>
        <a:blip r:embed="rId44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83" name="ID_9C119A06675C456C8D9011F8B48F3E8C" descr="5e61c2af6e477049453c625eaa843270"/>
        <xdr:cNvPicPr/>
      </xdr:nvPicPr>
      <xdr:blipFill>
        <a:blip r:embed="rId45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127" name="ID_C20630C38FCF4248926D7A95E9DD771E" descr="92eb49c508ee4dbdf5ffa7ec6a65abbd"/>
        <xdr:cNvPicPr/>
      </xdr:nvPicPr>
      <xdr:blipFill>
        <a:blip r:embed="rId4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9" name="ID_33144B6DEADA41F48FF6A62A8C23BFAB" descr="3c0a610b858174bf83a051a088c06cdc"/>
        <xdr:cNvPicPr/>
      </xdr:nvPicPr>
      <xdr:blipFill>
        <a:blip r:embed="rId4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0" name="ID_E043B4E9191E4F1AB6802100E61307EC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372350" y="4968875"/>
          <a:ext cx="191897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2ECA233769FA4B189C4381F465139676" descr="4f508f267f9cb0c87345f26b200c39a2"/>
        <xdr:cNvPicPr/>
      </xdr:nvPicPr>
      <xdr:blipFill>
        <a:blip r:embed="rId4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56" name="ID_4B80C7B7674F4FDEA1E16C5DC177AAE5" descr="f3a82d74c6da88cb7ff1f58c3ef2cb0b"/>
        <xdr:cNvPicPr/>
      </xdr:nvPicPr>
      <xdr:blipFill>
        <a:blip r:embed="rId5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6" name="ID_B1EA33AFB31E4BCAB64081F31FA734C6" descr="90fad1bcb44084c1478baeca212ae1c3"/>
        <xdr:cNvPicPr/>
      </xdr:nvPicPr>
      <xdr:blipFill>
        <a:blip r:embed="rId5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6" name="ID_33F149CED5454813BD97953A7DE504D7" descr="ad0cb7b523568b0338ac13e6dbf858e0"/>
        <xdr:cNvPicPr/>
      </xdr:nvPicPr>
      <xdr:blipFill>
        <a:blip r:embed="rId5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5" name="ID_C2464081E14C486D80B0D3EEAC6C532A" descr="7bc8fd01d0be2ea61e9b6a8acb328e59"/>
        <xdr:cNvPicPr/>
      </xdr:nvPicPr>
      <xdr:blipFill>
        <a:blip r:embed="rId5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8" name="ID_F9C59CB4206F42E7A3C444971AA56BBF" descr="da76a6b82352f9ac6bbbdbb5a04afcaf"/>
        <xdr:cNvPicPr/>
      </xdr:nvPicPr>
      <xdr:blipFill>
        <a:blip r:embed="rId54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23" name="ID_B96F3730D7D94CDD9ED8436B8D0DE00E" descr="36154b11fdc0577f549d7414aab53e9e"/>
        <xdr:cNvPicPr/>
      </xdr:nvPicPr>
      <xdr:blipFill>
        <a:blip r:embed="rId5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4" name="ID_B7F661E439544D44946266EB4C94D3DC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715250" y="85626575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8" name="ID_8FAC20E74C55407B95CB8E62F751937B" descr="4976903bed6487c3e698f78d65f1583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515225" y="12626975"/>
          <a:ext cx="1440815" cy="1080135"/>
        </a:xfrm>
        <a:prstGeom prst="rect">
          <a:avLst/>
        </a:prstGeom>
      </xdr:spPr>
    </xdr:pic>
  </etc:cellImage>
  <etc:cellImage>
    <xdr:pic>
      <xdr:nvPicPr>
        <xdr:cNvPr id="49" name="ID_8E02F3F883A4470AAAB7D6E4285D928E" descr="026356acedce95282831220fc49f8b0c"/>
        <xdr:cNvPicPr/>
      </xdr:nvPicPr>
      <xdr:blipFill>
        <a:blip r:embed="rId58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64" name="ID_68139E77AD7A4A2EA204AD9F04052325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305675" y="26104850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1DC51D60925F4004826F1EBA87755B05" descr="295375c4ff564979bfbf78766a91478f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058025" y="145681700"/>
          <a:ext cx="1920240" cy="1086485"/>
        </a:xfrm>
        <a:prstGeom prst="rect">
          <a:avLst/>
        </a:prstGeom>
      </xdr:spPr>
    </xdr:pic>
  </etc:cellImage>
  <etc:cellImage>
    <xdr:pic>
      <xdr:nvPicPr>
        <xdr:cNvPr id="57" name="ID_16BFA60375D646928547AFFEE0A6810E" descr="e53c43776ea5bbcc0c8d588dd2d4d9db"/>
        <xdr:cNvPicPr/>
      </xdr:nvPicPr>
      <xdr:blipFill>
        <a:blip r:embed="rId61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52" name="ID_97922A9DEF2E4E3FB0B475A5926A3C44" descr="bbdc64d9390fa429e71f7dfda2650ec6"/>
        <xdr:cNvPicPr/>
      </xdr:nvPicPr>
      <xdr:blipFill>
        <a:blip r:embed="rId6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4" name="ID_E2CE520C6A524253A641741FB82A43AF" descr="cc30fc4c1e213beafe39b6186fd14030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6991350" y="3835400"/>
          <a:ext cx="2559685" cy="1443355"/>
        </a:xfrm>
        <a:prstGeom prst="rect">
          <a:avLst/>
        </a:prstGeom>
      </xdr:spPr>
    </xdr:pic>
  </etc:cellImage>
  <etc:cellImage>
    <xdr:pic>
      <xdr:nvPicPr>
        <xdr:cNvPr id="29" name="ID_71911194F04A498E90AF6C70E0B03ECF" descr="亲情"/>
        <xdr:cNvPicPr/>
      </xdr:nvPicPr>
      <xdr:blipFill>
        <a:blip r:embed="rId6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59" name="ID_2AF9BF08A2024CCAA7E8238745AD22D9" descr="14ab252b6b11d5ee5a985396fc2770bb"/>
        <xdr:cNvPicPr/>
      </xdr:nvPicPr>
      <xdr:blipFill>
        <a:blip r:embed="rId6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5" name="ID_D9D63CFACA884DF8871209FCD55A7EA5" descr="ab15504600f99fbfc7d5cf37508e72ec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 rot="16200000">
          <a:off x="7728585" y="29869765"/>
          <a:ext cx="1058545" cy="1412875"/>
        </a:xfrm>
        <a:prstGeom prst="rect">
          <a:avLst/>
        </a:prstGeom>
      </xdr:spPr>
    </xdr:pic>
  </etc:cellImage>
  <etc:cellImage>
    <xdr:pic>
      <xdr:nvPicPr>
        <xdr:cNvPr id="144" name="ID_670676F2D30D461E89E922E38A624240" descr="eefbcec5a199cb74fec4a6b76dfc63b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305675" y="7118350"/>
          <a:ext cx="1673860" cy="1080135"/>
        </a:xfrm>
        <a:prstGeom prst="rect">
          <a:avLst/>
        </a:prstGeom>
      </xdr:spPr>
    </xdr:pic>
  </etc:cellImage>
  <etc:cellImage>
    <xdr:pic>
      <xdr:nvPicPr>
        <xdr:cNvPr id="105" name="ID_A06CDC97BB5B466EA1E5409698D46DB4" descr="c2eeb7b37486dda2c3500dd6160873f3"/>
        <xdr:cNvPicPr/>
      </xdr:nvPicPr>
      <xdr:blipFill>
        <a:blip r:embed="rId6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8" name="ID_E78D4B7C9A744E8DACDA72438CE27E6D" descr="6978fd57dd55ca19f02ecdd079bccdb8"/>
        <xdr:cNvPicPr/>
      </xdr:nvPicPr>
      <xdr:blipFill>
        <a:blip r:embed="rId6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2" name="ID_060359578ECD400E807406ADDDC13B00" descr="10a1941133adbf4773acfcdccdc3eaa0"/>
        <xdr:cNvPicPr/>
      </xdr:nvPicPr>
      <xdr:blipFill>
        <a:blip r:embed="rId7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1" name="ID_82178C4FAD9345F89B74BB3B4A6E3487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534275" y="21523325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822682E20E2348F6A4265A352A64AD31" descr="e3fdffb8340d7486d659e19c97c8b2b4"/>
        <xdr:cNvPicPr/>
      </xdr:nvPicPr>
      <xdr:blipFill>
        <a:blip r:embed="rId7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3" name="ID_C5345E2AAC0F4A089005F1EA3B0A23F9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 rot="16200000">
          <a:off x="7541260" y="5815330"/>
          <a:ext cx="1292225" cy="1713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297E38AD157A40E7A12112D453260A65" descr="永安"/>
        <xdr:cNvPicPr/>
      </xdr:nvPicPr>
      <xdr:blipFill>
        <a:blip r:embed="rId7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53" name="ID_AABF4924D5AA4B0E987D7DAF0D6D9C35" descr="4a3ec1fa1f5eefc6211b5436c333328c"/>
        <xdr:cNvPicPr/>
      </xdr:nvPicPr>
      <xdr:blipFill>
        <a:blip r:embed="rId7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77" name="ID_1187BD30B68A4686804A9A3D8E98159C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486650" y="55918100"/>
          <a:ext cx="143891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B3E3179CCD5443EBABF2F90104146604" descr="怀念"/>
        <xdr:cNvPicPr/>
      </xdr:nvPicPr>
      <xdr:blipFill>
        <a:blip r:embed="rId77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76" name="ID_9A8DDE7A3EE9426880C20FE35AD84ED6" descr="07342aadc88ca7f65065216386fba20d"/>
        <xdr:cNvPicPr/>
      </xdr:nvPicPr>
      <xdr:blipFill>
        <a:blip r:embed="rId7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55" name="ID_F9CF6E192A9242BA870CA2CD0C4ACDE3" descr="8dc6b8972321ea52741e4e3e121187a6"/>
        <xdr:cNvPicPr/>
      </xdr:nvPicPr>
      <xdr:blipFill>
        <a:blip r:embed="rId79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114" name="ID_CCF60C5988104616B53E4799B18D8083" descr="4d84eb0d16475033c5b13a5ac02527be"/>
        <xdr:cNvPicPr/>
      </xdr:nvPicPr>
      <xdr:blipFill>
        <a:blip r:embed="rId8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86" name="ID_38D42D78D69B42E885FAF39C3DE469D1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391400" y="65033525"/>
          <a:ext cx="143891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948CE213A15E4F9BB0C0F6B05A86F680" descr="d7daf54be6800c713a00293d167bc520"/>
        <xdr:cNvPicPr/>
      </xdr:nvPicPr>
      <xdr:blipFill>
        <a:blip r:embed="rId8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7" name="ID_91AB82CE8D8B45F3B495BD10B144F512" descr="5e325810f5bc7b85a251cbd3bcf75dc9"/>
        <xdr:cNvPicPr/>
      </xdr:nvPicPr>
      <xdr:blipFill>
        <a:blip r:embed="rId83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63" name="ID_513AD7ECA7634EBEA49C6F105C19C249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496175" y="24990425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45524419165942DE8F65425654040F08" descr="万古"/>
        <xdr:cNvPicPr/>
      </xdr:nvPicPr>
      <xdr:blipFill>
        <a:blip r:embed="rId85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84" name="ID_F8413590813C418F9349E6136C67B1A1" descr="baed6b9633f93d3d1c432a2570c2f3d2"/>
        <xdr:cNvPicPr/>
      </xdr:nvPicPr>
      <xdr:blipFill>
        <a:blip r:embed="rId8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75" name="ID_849AB47BBA3A419E86778DB54C834950" descr="8b8fded2941bb2b98f22c5175348c5ca"/>
        <xdr:cNvPicPr/>
      </xdr:nvPicPr>
      <xdr:blipFill>
        <a:blip r:embed="rId8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4" name="ID_AEB5E0D0ABAB4CFE8D6A91097DCABD52" descr="87ec30055cf67569f2d4496fe9ed1b58"/>
        <xdr:cNvPicPr/>
      </xdr:nvPicPr>
      <xdr:blipFill>
        <a:blip r:embed="rId88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34" name="ID_71187D749F064E2C8517C8AA435E4B2F" descr="b7cf7a6eddf21b889d7d563d96274db4"/>
        <xdr:cNvPicPr/>
      </xdr:nvPicPr>
      <xdr:blipFill>
        <a:blip r:embed="rId89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122" name="ID_A58EEFC3C5FF4870909891546AA82D0E" descr="3c0b4f46ff450117f2155a766d4a54ed"/>
        <xdr:cNvPicPr/>
      </xdr:nvPicPr>
      <xdr:blipFill>
        <a:blip r:embed="rId9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5" name="ID_578EB7040C144675BC045D9D7D6084CD" descr="龙凤阁"/>
        <xdr:cNvPicPr/>
      </xdr:nvPicPr>
      <xdr:blipFill>
        <a:blip r:embed="rId91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36" name="ID_9926F23F102D4C6BA73846E96BAB2F9E" descr="福楼"/>
        <xdr:cNvPicPr/>
      </xdr:nvPicPr>
      <xdr:blipFill>
        <a:blip r:embed="rId92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87" name="ID_AF348E66B7244B108F9E90EB67E3D620" descr="32539b811b7e98eb28540b65cb19bc5c"/>
        <xdr:cNvPicPr/>
      </xdr:nvPicPr>
      <xdr:blipFill>
        <a:blip r:embed="rId9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51" name="ID_DE7BB3FE96DA450C91FF052898F5DCE4" descr="68bd7947d8f5023ff33edb8c3bcc50bc"/>
        <xdr:cNvPicPr/>
      </xdr:nvPicPr>
      <xdr:blipFill>
        <a:blip r:embed="rId94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72" name="ID_72827FAF13554451B638862B8A75A6BF" descr="37e230cc5fc771e865a6e94d751b2b66"/>
        <xdr:cNvPicPr/>
      </xdr:nvPicPr>
      <xdr:blipFill>
        <a:blip r:embed="rId9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0" name="ID_4ACFB9C298F64EBAA162423756D9D3EA" descr="9cfa6d4c3164f92090aa1d3b00efb519"/>
        <xdr:cNvPicPr/>
      </xdr:nvPicPr>
      <xdr:blipFill>
        <a:blip r:embed="rId9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9" name="ID_DDC0460CA07841199574348795EC9A4D" descr="百福"/>
        <xdr:cNvPicPr/>
      </xdr:nvPicPr>
      <xdr:blipFill>
        <a:blip r:embed="rId97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66" name="ID_2B093298B9914B8A860BC78EDDA5B253" descr="160b6d768ccfdd766cbe71de3f0a89d2"/>
        <xdr:cNvPicPr/>
      </xdr:nvPicPr>
      <xdr:blipFill>
        <a:blip r:embed="rId9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1" name="ID_0BFDCBE1212040E89DDC6F12E9E9C195" descr="6465931efff5bfb137fa95754261cbdb"/>
        <xdr:cNvPicPr/>
      </xdr:nvPicPr>
      <xdr:blipFill>
        <a:blip r:embed="rId9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5" name="ID_56AA6C00D0FA4DDFA4DACFA67287FE2E" descr="27ebeb81cd0d316df91094fec13a746a"/>
        <xdr:cNvPicPr/>
      </xdr:nvPicPr>
      <xdr:blipFill>
        <a:blip r:embed="rId10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71" name="ID_9FCDA072F4CA41ACA4BAB40DF80FF2ED" descr="f58225cc23ea752b833ac2c8827a18bc"/>
        <xdr:cNvPicPr/>
      </xdr:nvPicPr>
      <xdr:blipFill>
        <a:blip r:embed="rId10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39" name="ID_B5956E4E34C64171820A416B2E91D96E" descr="debb8cc898b8f04c2395d88cc58c5bcb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7505700" y="47926625"/>
          <a:ext cx="1440815" cy="1080135"/>
        </a:xfrm>
        <a:prstGeom prst="rect">
          <a:avLst/>
        </a:prstGeom>
      </xdr:spPr>
    </xdr:pic>
  </etc:cellImage>
  <etc:cellImage>
    <xdr:pic>
      <xdr:nvPicPr>
        <xdr:cNvPr id="40" name="ID_87B9B37A56574528995AD0534FF787C7" descr="素"/>
        <xdr:cNvPicPr/>
      </xdr:nvPicPr>
      <xdr:blipFill>
        <a:blip r:embed="rId103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82" name="ID_9184D0EED62C439EB136E1BF9D1B11EB" descr="fc5c9fb63451f0eb9e0c3f1bec37e0c2"/>
        <xdr:cNvPicPr/>
      </xdr:nvPicPr>
      <xdr:blipFill>
        <a:blip r:embed="rId104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7" name="ID_6C5FC279BAC3426FBC5B5826D35C550B" descr="cf8fd114fd27193ff007d1f8a020748b"/>
        <xdr:cNvPicPr/>
      </xdr:nvPicPr>
      <xdr:blipFill>
        <a:blip r:embed="rId10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1" name="ID_43537E4304E842BD8686643F773F3ADC" descr="母爱"/>
        <xdr:cNvPicPr/>
      </xdr:nvPicPr>
      <xdr:blipFill>
        <a:blip r:embed="rId106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45" name="ID_B38169C1887D4B12990A1DA69D73F459" descr="49龙"/>
        <xdr:cNvPicPr/>
      </xdr:nvPicPr>
      <xdr:blipFill>
        <a:blip r:embed="rId107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95" name="ID_1A656634B05B40F2B892E04CBC77D2AB" descr="a9578e391fb629779495c8e96c44c821"/>
        <xdr:cNvPicPr/>
      </xdr:nvPicPr>
      <xdr:blipFill>
        <a:blip r:embed="rId108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96" name="ID_BF601A4DB0DE411098382C480D22D3F1" descr="b268a0b47d43d6aadcadcfde749772f5"/>
        <xdr:cNvPicPr/>
      </xdr:nvPicPr>
      <xdr:blipFill>
        <a:blip r:embed="rId109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100" name="ID_5B5DE2BE2ABE4BABB1734D146A899B13" descr="8bbe9c1cda433f1e3131120af81b1f22"/>
        <xdr:cNvPicPr/>
      </xdr:nvPicPr>
      <xdr:blipFill>
        <a:blip r:embed="rId110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58" name="ID_F3498D59C759426DA890BA4420790260" descr="2aaab00fe697202f54d050ea25c553ad"/>
        <xdr:cNvPicPr/>
      </xdr:nvPicPr>
      <xdr:blipFill>
        <a:blip r:embed="rId11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1" name="ID_F856D66D17604072A9330B2C1BB45B2B" descr="6a9b14dd1bade1490ed600a3bfc42d93"/>
        <xdr:cNvPicPr/>
      </xdr:nvPicPr>
      <xdr:blipFill>
        <a:blip r:embed="rId112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02" name="ID_13670951BD7E454E94BC58D4B28D365E" descr="88caeecb4501bc1f0c866e311757324f"/>
        <xdr:cNvPicPr/>
      </xdr:nvPicPr>
      <xdr:blipFill>
        <a:blip r:embed="rId11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6" name="ID_DB3A2B2F1AB849A1BECD05346367C6B4" descr="圣恩"/>
        <xdr:cNvPicPr/>
      </xdr:nvPicPr>
      <xdr:blipFill>
        <a:blip r:embed="rId11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03" name="ID_F1449126489C4892B71C9B52DC4C30B2" descr="e1292bebe25e6c244091ea58c88e8453"/>
        <xdr:cNvPicPr/>
      </xdr:nvPicPr>
      <xdr:blipFill>
        <a:blip r:embed="rId11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33" name="ID_05184B3D18A446E2AB9545D45B47340E" descr="0e83f0f5616f00d2db9f0af98f55631b"/>
        <xdr:cNvPicPr/>
      </xdr:nvPicPr>
      <xdr:blipFill>
        <a:blip r:embed="rId11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6" name="ID_7F6FEF51E3644CF8A991EFFA4A889195" descr="13b61b3fdcbad57cce0e50d3433c631f"/>
        <xdr:cNvPicPr/>
      </xdr:nvPicPr>
      <xdr:blipFill>
        <a:blip r:embed="rId11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9" name="ID_C6867ACFECC34FE890E0D3B61AE28637" descr="ba1f8cc65d0aad9991f5a9c30809a1d3"/>
        <xdr:cNvPicPr/>
      </xdr:nvPicPr>
      <xdr:blipFill>
        <a:blip r:embed="rId11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2" name="ID_51196684072C48289451A343E250FD6E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486650" y="95846900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E0435BDF9B304C98A12643E8D2EB808D" descr="7bcf79cd7c34720c59f6f8f2388c4268"/>
        <xdr:cNvPicPr/>
      </xdr:nvPicPr>
      <xdr:blipFill>
        <a:blip r:embed="rId12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7" name="ID_3D180D8679A14BF2B8F1CFF5199EBBD8" descr="八宝"/>
        <xdr:cNvPicPr/>
      </xdr:nvPicPr>
      <xdr:blipFill>
        <a:blip r:embed="rId121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11" name="ID_1A6BD8121A1D49FA9A963563B1219443" descr="a90ae39e677723a2ad3f46cf49d27724"/>
        <xdr:cNvPicPr/>
      </xdr:nvPicPr>
      <xdr:blipFill>
        <a:blip r:embed="rId12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5" name="ID_2680033FD12A4F7EAA967E516B9A9D82" descr="63778a91190d7d2a34c1461699f4c864"/>
        <xdr:cNvPicPr/>
      </xdr:nvPicPr>
      <xdr:blipFill>
        <a:blip r:embed="rId12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8" name="ID_01DE4B8C88B74252815C7C43D0697DBF" descr="宝典"/>
        <xdr:cNvPicPr/>
      </xdr:nvPicPr>
      <xdr:blipFill>
        <a:blip r:embed="rId12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93" name="ID_75C8B4BDE66A4A93A179E45BF92D1BA5" descr="1f482d24a250aed01b81d3ca58e4ac37"/>
        <xdr:cNvPicPr/>
      </xdr:nvPicPr>
      <xdr:blipFill>
        <a:blip r:embed="rId12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8" name="ID_8B4002BA783D42E0ABA0C836ACBC6E1D" descr="1e670a980871d856d54784538ac23a0d"/>
        <xdr:cNvPicPr/>
      </xdr:nvPicPr>
      <xdr:blipFill>
        <a:blip r:embed="rId12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7" name="ID_B25FD48EAB7F40E888793D7F513169FE" descr="517ef28bf7ef8b581aac2a66985f3cc5"/>
        <xdr:cNvPicPr/>
      </xdr:nvPicPr>
      <xdr:blipFill>
        <a:blip r:embed="rId12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0" name="ID_6668A3994A064248BC55D43E307B56D7" descr="4d41fe0caea6416ddbdf9673d60f2683"/>
        <xdr:cNvPicPr/>
      </xdr:nvPicPr>
      <xdr:blipFill>
        <a:blip r:embed="rId12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36" name="ID_952503E23F5D444C887771A4A963B3C7" descr="c565187ffb7a8774b609ce9c76c20930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477125" y="90217625"/>
          <a:ext cx="1440815" cy="1080135"/>
        </a:xfrm>
        <a:prstGeom prst="rect">
          <a:avLst/>
        </a:prstGeom>
      </xdr:spPr>
    </xdr:pic>
  </etc:cellImage>
  <etc:cellImage>
    <xdr:pic>
      <xdr:nvPicPr>
        <xdr:cNvPr id="68" name="ID_A8EF454B84CC46F0A9FE8A8A72A95DB6" descr="百花"/>
        <xdr:cNvPicPr/>
      </xdr:nvPicPr>
      <xdr:blipFill>
        <a:blip r:embed="rId130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70" name="ID_6221D7A7343147F5BCEC7FFC656EE960" descr="百孝"/>
        <xdr:cNvPicPr/>
      </xdr:nvPicPr>
      <xdr:blipFill>
        <a:blip r:embed="rId77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74" name="ID_931719337192409F9C59F0E50E3ED7C0" descr="云龙"/>
        <xdr:cNvPicPr/>
      </xdr:nvPicPr>
      <xdr:blipFill>
        <a:blip r:embed="rId131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85" name="ID_9F7D967CAE0548F5AE4BEFC4F38853B8" descr="世纪"/>
        <xdr:cNvPicPr/>
      </xdr:nvPicPr>
      <xdr:blipFill>
        <a:blip r:embed="rId132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90" name="ID_06E89AD8140A40A490C835025E060CE7" descr="蓬莱"/>
        <xdr:cNvPicPr/>
      </xdr:nvPicPr>
      <xdr:blipFill>
        <a:blip r:embed="rId32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92" name="ID_243C95ADB6554469A5690A3057E0AF90" descr="古城"/>
        <xdr:cNvPicPr/>
      </xdr:nvPicPr>
      <xdr:blipFill>
        <a:blip r:embed="rId133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07" name="ID_DC4423F534F8454DA2A583648D67C582" descr="天山"/>
        <xdr:cNvPicPr/>
      </xdr:nvPicPr>
      <xdr:blipFill>
        <a:blip r:embed="rId13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10" name="ID_ED7295B9BE284F71A1269C2853C1150D" descr="长城"/>
        <xdr:cNvPicPr/>
      </xdr:nvPicPr>
      <xdr:blipFill>
        <a:blip r:embed="rId135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19" name="ID_966403F566374DD2BFA3A9462D4BB706" descr="双鹤"/>
        <xdr:cNvPicPr/>
      </xdr:nvPicPr>
      <xdr:blipFill>
        <a:blip r:embed="rId136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30" name="ID_11624820CCF043AD977105BB293C52BA" descr="32977bae1f8cbe22cbbf2eb5a292f8ef"/>
        <xdr:cNvPicPr/>
      </xdr:nvPicPr>
      <xdr:blipFill>
        <a:blip r:embed="rId137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134" name="ID_F13FB5B5501844EAB9DE8EFBE1A24AAF" descr="松木"/>
        <xdr:cNvPicPr/>
      </xdr:nvPicPr>
      <xdr:blipFill>
        <a:blip r:embed="rId138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35" name="ID_9B0CE2635C69414688726434648F636A" descr="福佑"/>
        <xdr:cNvPicPr/>
      </xdr:nvPicPr>
      <xdr:blipFill>
        <a:blip r:embed="rId139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41" name="ID_1656604BA46F4731839CF2F4B5AC900C" descr="abed8fe26ff0221a7884dd75c8b19699"/>
        <xdr:cNvPicPr/>
      </xdr:nvPicPr>
      <xdr:blipFill>
        <a:blip r:embed="rId14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2" name="ID_A570B7792B944193B0B362CD55D78EF0" descr="净土"/>
        <xdr:cNvPicPr/>
      </xdr:nvPicPr>
      <xdr:blipFill>
        <a:blip r:embed="rId141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46" name="ID_283E5881999247E1867CDBE6F4C2D845" descr="感恩"/>
        <xdr:cNvPicPr/>
      </xdr:nvPicPr>
      <xdr:blipFill>
        <a:blip r:embed="rId142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47" name="ID_15A98DAECE474032B07843BEA431D63B" descr="aa7f8771f6e9dac6c687c2987c81037b"/>
        <xdr:cNvPicPr/>
      </xdr:nvPicPr>
      <xdr:blipFill>
        <a:blip r:embed="rId14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8" name="ID_47844F80886E4995A187459A0BE944A5" descr="天福"/>
        <xdr:cNvPicPr/>
      </xdr:nvPicPr>
      <xdr:blipFill>
        <a:blip r:embed="rId14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49" name="ID_DDFCD7E8EF2A4D26A72506D71F3D4409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7496175" y="126799975"/>
          <a:ext cx="1449070" cy="1092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0" name="ID_2F45B70174AA475BBB3F91A9E6A29833" descr="楠木"/>
        <xdr:cNvPicPr/>
      </xdr:nvPicPr>
      <xdr:blipFill>
        <a:blip r:embed="rId146"/>
        <a:stretch>
          <a:fillRect/>
        </a:stretch>
      </xdr:blipFill>
      <xdr:spPr>
        <a:xfrm>
          <a:off x="0" y="0"/>
          <a:ext cx="10058400" cy="7539990"/>
        </a:xfrm>
        <a:prstGeom prst="rect">
          <a:avLst/>
        </a:prstGeom>
      </xdr:spPr>
    </xdr:pic>
  </etc:cellImage>
  <etc:cellImage>
    <xdr:pic>
      <xdr:nvPicPr>
        <xdr:cNvPr id="151" name="ID_BE95FFAFCF004EF18699027A868D0344" descr="809f8cca4979d87e22712206b9f9415b"/>
        <xdr:cNvPicPr/>
      </xdr:nvPicPr>
      <xdr:blipFill>
        <a:blip r:embed="rId14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52" name="ID_A4BA78C58A674273A500FEB6E4C478B7" descr="父爱"/>
        <xdr:cNvPicPr/>
      </xdr:nvPicPr>
      <xdr:blipFill>
        <a:blip r:embed="rId148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53" name="ID_F0E92E8D24AF4071BF7414EBADA8263C" descr="富贵"/>
        <xdr:cNvPicPr/>
      </xdr:nvPicPr>
      <xdr:blipFill>
        <a:blip r:embed="rId149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54" name="ID_4514CDCF67C04E83A8DF2416E0B4ADA5" descr="73a45928e689e564c36bbc29665f384a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7677150" y="71891525"/>
          <a:ext cx="1440815" cy="1080135"/>
        </a:xfrm>
        <a:prstGeom prst="rect">
          <a:avLst/>
        </a:prstGeom>
      </xdr:spPr>
    </xdr:pic>
  </etc:cellImage>
  <etc:cellImage>
    <xdr:pic>
      <xdr:nvPicPr>
        <xdr:cNvPr id="155" name="ID_EAFF55AB776C43BDA745FC4D0D1F5B33" descr="松鹤"/>
        <xdr:cNvPicPr/>
      </xdr:nvPicPr>
      <xdr:blipFill>
        <a:blip r:embed="rId151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56" name="ID_A3B51E47FB134A34A03EAD1F19C6B219" descr="f380a40475922e687b2aef8e0dfb8ab6"/>
        <xdr:cNvPicPr/>
      </xdr:nvPicPr>
      <xdr:blipFill>
        <a:blip r:embed="rId15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57" name="ID_5498BC0442F74CE09DBA6AA7F28FF815" descr="元宝"/>
        <xdr:cNvPicPr/>
      </xdr:nvPicPr>
      <xdr:blipFill>
        <a:blip r:embed="rId153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158" name="ID_AA8D33A1A9EF4394AF8D549C5DE36AFE" descr="福满堂"/>
        <xdr:cNvPicPr/>
      </xdr:nvPicPr>
      <xdr:blipFill>
        <a:blip r:embed="rId154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159" name="ID_08C3D735D0464716B6573CC247B235D8" descr="宝地"/>
        <xdr:cNvPicPr/>
      </xdr:nvPicPr>
      <xdr:blipFill>
        <a:blip r:embed="rId155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<sst xmlns="http://schemas.openxmlformats.org/spreadsheetml/2006/main" count="1214" uniqueCount="401">
  <si>
    <t>白山市殡仪馆基本殡葬服务收费公示表</t>
  </si>
  <si>
    <t>收费单位：白山市殡仪馆</t>
  </si>
  <si>
    <t>服务项目</t>
  </si>
  <si>
    <t>收费标准</t>
  </si>
  <si>
    <t>计费单位</t>
  </si>
  <si>
    <t>收费管理形式</t>
  </si>
  <si>
    <t>收费依据</t>
  </si>
  <si>
    <t>服务内容</t>
  </si>
  <si>
    <t>服务标准和规格</t>
  </si>
  <si>
    <t>减免政策</t>
  </si>
  <si>
    <t>备注
(可附照片)</t>
  </si>
  <si>
    <t>遗                         体                      接                          运</t>
  </si>
  <si>
    <t>白山市区接运</t>
  </si>
  <si>
    <r>
      <rPr>
        <sz val="11"/>
        <rFont val="Calibri"/>
        <charset val="0"/>
      </rPr>
      <t>160</t>
    </r>
    <r>
      <rPr>
        <sz val="11"/>
        <rFont val="宋体"/>
        <charset val="134"/>
      </rPr>
      <t>元</t>
    </r>
  </si>
  <si>
    <t>具</t>
  </si>
  <si>
    <t>政府定价</t>
  </si>
  <si>
    <r>
      <rPr>
        <sz val="11"/>
        <rFont val="宋体"/>
        <charset val="134"/>
      </rPr>
      <t>白山发改价格联字〔</t>
    </r>
    <r>
      <rPr>
        <sz val="11"/>
        <rFont val="Calibri"/>
        <charset val="0"/>
      </rPr>
      <t>2024</t>
    </r>
    <r>
      <rPr>
        <sz val="11"/>
        <rFont val="宋体"/>
        <charset val="134"/>
      </rPr>
      <t>〕</t>
    </r>
    <r>
      <rPr>
        <sz val="11"/>
        <rFont val="Calibri"/>
        <charset val="0"/>
      </rPr>
      <t>252</t>
    </r>
    <r>
      <rPr>
        <sz val="11"/>
        <rFont val="宋体"/>
        <charset val="134"/>
      </rPr>
      <t>号</t>
    </r>
  </si>
  <si>
    <t>遗体接运服务</t>
  </si>
  <si>
    <t>1.具有本市区（浑江区、江源区）常住户籍的城乡低保对象。
2.退役军人享受国家定期抚恤补助的优抚对象亡故的。
3.公安机关开具证明的无名尸 。                                     免除普通车辆遗体接运费用。</t>
  </si>
  <si>
    <t>江源城区</t>
  </si>
  <si>
    <r>
      <rPr>
        <sz val="11"/>
        <rFont val="Calibri"/>
        <charset val="0"/>
      </rPr>
      <t>100</t>
    </r>
    <r>
      <rPr>
        <sz val="11"/>
        <rFont val="宋体"/>
        <charset val="134"/>
      </rPr>
      <t>元</t>
    </r>
  </si>
  <si>
    <t>农村</t>
  </si>
  <si>
    <r>
      <rPr>
        <sz val="11"/>
        <rFont val="Calibri"/>
        <charset val="0"/>
      </rPr>
      <t>60</t>
    </r>
    <r>
      <rPr>
        <sz val="11"/>
        <rFont val="宋体"/>
        <charset val="0"/>
      </rPr>
      <t>元</t>
    </r>
  </si>
  <si>
    <r>
      <rPr>
        <sz val="11"/>
        <rFont val="宋体"/>
        <charset val="134"/>
      </rPr>
      <t>起车费</t>
    </r>
    <r>
      <rPr>
        <sz val="11"/>
        <rFont val="Calibri"/>
        <charset val="0"/>
      </rPr>
      <t>60</t>
    </r>
    <r>
      <rPr>
        <sz val="11"/>
        <rFont val="宋体"/>
        <charset val="134"/>
      </rPr>
      <t>元，行车按单程里程每公里收费</t>
    </r>
    <r>
      <rPr>
        <sz val="11"/>
        <rFont val="Calibri"/>
        <charset val="0"/>
      </rPr>
      <t>1.50</t>
    </r>
    <r>
      <rPr>
        <sz val="11"/>
        <rFont val="宋体"/>
        <charset val="134"/>
      </rPr>
      <t>元，不足</t>
    </r>
    <r>
      <rPr>
        <sz val="11"/>
        <rFont val="Calibri"/>
        <charset val="0"/>
      </rPr>
      <t>10</t>
    </r>
    <r>
      <rPr>
        <sz val="11"/>
        <rFont val="宋体"/>
        <charset val="134"/>
      </rPr>
      <t>公里按</t>
    </r>
    <r>
      <rPr>
        <sz val="11"/>
        <rFont val="Calibri"/>
        <charset val="0"/>
      </rPr>
      <t>10</t>
    </r>
    <r>
      <rPr>
        <sz val="11"/>
        <rFont val="宋体"/>
        <charset val="134"/>
      </rPr>
      <t>公里计价，不另收空驶费</t>
    </r>
  </si>
  <si>
    <t>遗                         体                      火                          化</t>
  </si>
  <si>
    <t>白山市区</t>
  </si>
  <si>
    <r>
      <rPr>
        <sz val="11"/>
        <rFont val="Calibri"/>
        <charset val="0"/>
      </rPr>
      <t>220</t>
    </r>
    <r>
      <rPr>
        <sz val="11"/>
        <rFont val="宋体"/>
        <charset val="134"/>
      </rPr>
      <t>元</t>
    </r>
  </si>
  <si>
    <t>遗体火化服务</t>
  </si>
  <si>
    <t>1.具有本市区（浑江区、江源区）常住户籍的城乡低保对象。
2.退役军人享受国家定期抚恤补助的优抚对象亡故的。
3.公安机关开具证明的无名尸。
免除普通火化设备遗体火化费用。</t>
  </si>
  <si>
    <r>
      <rPr>
        <sz val="11"/>
        <rFont val="Calibri"/>
        <charset val="0"/>
      </rPr>
      <t>150</t>
    </r>
    <r>
      <rPr>
        <sz val="11"/>
        <rFont val="宋体"/>
        <charset val="134"/>
      </rPr>
      <t>元</t>
    </r>
  </si>
  <si>
    <r>
      <rPr>
        <sz val="11"/>
        <rFont val="Calibri"/>
        <charset val="0"/>
      </rPr>
      <t>90</t>
    </r>
    <r>
      <rPr>
        <sz val="11"/>
        <rFont val="宋体"/>
        <charset val="134"/>
      </rPr>
      <t>元</t>
    </r>
  </si>
  <si>
    <r>
      <rPr>
        <sz val="11"/>
        <rFont val="Calibri"/>
        <charset val="0"/>
      </rPr>
      <t>12</t>
    </r>
    <r>
      <rPr>
        <sz val="11"/>
        <rFont val="宋体"/>
        <charset val="134"/>
      </rPr>
      <t>岁及以下儿童</t>
    </r>
  </si>
  <si>
    <r>
      <rPr>
        <sz val="11"/>
        <rFont val="宋体"/>
        <charset val="134"/>
      </rPr>
      <t>分别按白山市区或农村地区的普通型收费基本标准的</t>
    </r>
    <r>
      <rPr>
        <sz val="11"/>
        <rFont val="Calibri"/>
        <charset val="0"/>
      </rPr>
      <t>50%</t>
    </r>
    <r>
      <rPr>
        <sz val="11"/>
        <rFont val="宋体"/>
        <charset val="134"/>
      </rPr>
      <t>收取。早死婴儿火化费标准为</t>
    </r>
    <r>
      <rPr>
        <sz val="11"/>
        <rFont val="Calibri"/>
        <charset val="0"/>
      </rPr>
      <t>20</t>
    </r>
    <r>
      <rPr>
        <sz val="11"/>
        <rFont val="宋体"/>
        <charset val="134"/>
      </rPr>
      <t>元</t>
    </r>
  </si>
  <si>
    <r>
      <rPr>
        <sz val="10.5"/>
        <rFont val="宋体"/>
        <charset val="134"/>
      </rPr>
      <t>白山发改价格联字〔</t>
    </r>
    <r>
      <rPr>
        <sz val="10.5"/>
        <rFont val="Calibri"/>
        <charset val="0"/>
      </rPr>
      <t>2024</t>
    </r>
    <r>
      <rPr>
        <sz val="10.5"/>
        <rFont val="宋体"/>
        <charset val="134"/>
      </rPr>
      <t>〕</t>
    </r>
    <r>
      <rPr>
        <sz val="10.5"/>
        <rFont val="Calibri"/>
        <charset val="0"/>
      </rPr>
      <t>252</t>
    </r>
    <r>
      <rPr>
        <sz val="10.5"/>
        <rFont val="宋体"/>
        <charset val="134"/>
      </rPr>
      <t>号</t>
    </r>
  </si>
  <si>
    <t>骨                         灰                      寄                          存</t>
  </si>
  <si>
    <r>
      <rPr>
        <sz val="11"/>
        <rFont val="Calibri"/>
        <charset val="0"/>
      </rPr>
      <t>45</t>
    </r>
    <r>
      <rPr>
        <sz val="11"/>
        <rFont val="宋体"/>
        <charset val="134"/>
      </rPr>
      <t>元</t>
    </r>
  </si>
  <si>
    <t>年</t>
  </si>
  <si>
    <t>骨灰寄存服务</t>
  </si>
  <si>
    <r>
      <rPr>
        <sz val="11"/>
        <rFont val="Calibri"/>
        <charset val="0"/>
      </rPr>
      <t xml:space="preserve">300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400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330  </t>
    </r>
    <r>
      <rPr>
        <sz val="11"/>
        <rFont val="宋体"/>
        <charset val="134"/>
      </rPr>
      <t>木架、铝合金门、瓷砖地面</t>
    </r>
  </si>
  <si>
    <t>1.具有本市区（浑江区、江源区）常住户籍的城乡低保对象。
2.退役军人享受国家定期抚恤补助的优抚对象亡故的。
3.公安机关开具证明的无名尸。
免除1年骨灰寄存费用。</t>
  </si>
  <si>
    <r>
      <rPr>
        <sz val="11"/>
        <rFont val="Calibri"/>
        <charset val="0"/>
      </rPr>
      <t>40</t>
    </r>
    <r>
      <rPr>
        <sz val="11"/>
        <rFont val="宋体"/>
        <charset val="134"/>
      </rPr>
      <t>元</t>
    </r>
  </si>
  <si>
    <r>
      <rPr>
        <sz val="11"/>
        <rFont val="Calibri"/>
        <charset val="0"/>
      </rPr>
      <t>25</t>
    </r>
    <r>
      <rPr>
        <sz val="11"/>
        <rFont val="宋体"/>
        <charset val="134"/>
      </rPr>
      <t>元</t>
    </r>
  </si>
  <si>
    <t>遗                         体                      存                          放</t>
  </si>
  <si>
    <r>
      <rPr>
        <sz val="11"/>
        <rFont val="Calibri"/>
        <charset val="0"/>
      </rPr>
      <t>35</t>
    </r>
    <r>
      <rPr>
        <sz val="11"/>
        <rFont val="宋体"/>
        <charset val="134"/>
      </rPr>
      <t>元</t>
    </r>
  </si>
  <si>
    <t>天</t>
  </si>
  <si>
    <r>
      <rPr>
        <sz val="11"/>
        <rFont val="宋体"/>
        <charset val="134"/>
      </rPr>
      <t>面积</t>
    </r>
    <r>
      <rPr>
        <sz val="11"/>
        <rFont val="Calibri"/>
        <charset val="0"/>
      </rPr>
      <t>22</t>
    </r>
    <r>
      <rPr>
        <sz val="11"/>
        <rFont val="宋体"/>
        <charset val="134"/>
      </rPr>
      <t>平米、冷瞻棺、跪垫、供桌</t>
    </r>
  </si>
  <si>
    <r>
      <rPr>
        <sz val="11"/>
        <rFont val="宋体"/>
        <charset val="134"/>
      </rPr>
      <t>遗体存放使用时间</t>
    </r>
    <r>
      <rPr>
        <sz val="11"/>
        <rFont val="Calibri"/>
        <charset val="0"/>
      </rPr>
      <t>12</t>
    </r>
    <r>
      <rPr>
        <sz val="11"/>
        <rFont val="宋体"/>
        <charset val="134"/>
      </rPr>
      <t>小时以内</t>
    </r>
    <r>
      <rPr>
        <sz val="11"/>
        <rFont val="Calibri"/>
        <charset val="0"/>
      </rPr>
      <t>(</t>
    </r>
    <r>
      <rPr>
        <sz val="11"/>
        <rFont val="宋体"/>
        <charset val="134"/>
      </rPr>
      <t>含</t>
    </r>
    <r>
      <rPr>
        <sz val="11"/>
        <rFont val="Calibri"/>
        <charset val="0"/>
      </rPr>
      <t>12</t>
    </r>
    <r>
      <rPr>
        <sz val="11"/>
        <rFont val="宋体"/>
        <charset val="134"/>
      </rPr>
      <t>小时</t>
    </r>
    <r>
      <rPr>
        <sz val="11"/>
        <rFont val="Calibri"/>
        <charset val="0"/>
      </rPr>
      <t>)</t>
    </r>
    <r>
      <rPr>
        <sz val="11"/>
        <rFont val="宋体"/>
        <charset val="134"/>
      </rPr>
      <t>按半天收费，</t>
    </r>
    <r>
      <rPr>
        <sz val="11"/>
        <rFont val="Calibri"/>
        <charset val="0"/>
      </rPr>
      <t>12-24</t>
    </r>
    <r>
      <rPr>
        <sz val="11"/>
        <rFont val="宋体"/>
        <charset val="134"/>
      </rPr>
      <t>小时按一整天收费</t>
    </r>
  </si>
  <si>
    <t>1.具有本市区（浑江区、江源区）常住户籍的城乡低保对象。
2.退役军人享受国家定期抚恤补助的优抚对象亡故的。
3.公安机关开具证明的无名尸。
免除2日内普通冷（冻）柜遗体存放费用。</t>
  </si>
  <si>
    <r>
      <rPr>
        <sz val="11"/>
        <rFont val="Calibri"/>
        <charset val="0"/>
      </rPr>
      <t>30</t>
    </r>
    <r>
      <rPr>
        <sz val="11"/>
        <rFont val="宋体"/>
        <charset val="134"/>
      </rPr>
      <t>元</t>
    </r>
  </si>
  <si>
    <r>
      <t>25</t>
    </r>
    <r>
      <rPr>
        <sz val="11"/>
        <rFont val="宋体"/>
        <charset val="0"/>
      </rPr>
      <t>元</t>
    </r>
  </si>
  <si>
    <r>
      <t>白山发改价格联字〔</t>
    </r>
    <r>
      <rPr>
        <sz val="11"/>
        <rFont val="Calibri"/>
        <charset val="134"/>
      </rPr>
      <t>2024</t>
    </r>
    <r>
      <rPr>
        <sz val="11"/>
        <rFont val="宋体"/>
        <charset val="134"/>
      </rPr>
      <t>〕</t>
    </r>
    <r>
      <rPr>
        <sz val="11"/>
        <rFont val="Calibri"/>
        <charset val="134"/>
      </rPr>
      <t>252</t>
    </r>
    <r>
      <rPr>
        <sz val="11"/>
        <rFont val="宋体"/>
        <charset val="134"/>
      </rPr>
      <t>号</t>
    </r>
  </si>
  <si>
    <t>遗体冷冻（藏）</t>
  </si>
  <si>
    <t>一个遗体冷冻柜</t>
  </si>
  <si>
    <t>政务服务便民热线：12345      市场监管投诉举报电话：12315     白山市民政局监督电话：3219066</t>
  </si>
  <si>
    <t>白山市殡仪馆非基本殡葬服务收费公示表</t>
  </si>
  <si>
    <t>服务标准、等级、规格</t>
  </si>
  <si>
    <t>备注(可附照片)</t>
  </si>
  <si>
    <t>小型告别厅</t>
  </si>
  <si>
    <r>
      <rPr>
        <sz val="11"/>
        <rFont val="Calibri"/>
        <charset val="0"/>
      </rPr>
      <t>200</t>
    </r>
    <r>
      <rPr>
        <sz val="11"/>
        <rFont val="宋体"/>
        <charset val="134"/>
      </rPr>
      <t>元</t>
    </r>
  </si>
  <si>
    <t>次</t>
  </si>
  <si>
    <r>
      <rPr>
        <sz val="11"/>
        <rFont val="宋体"/>
        <charset val="134"/>
      </rPr>
      <t>白山发改价格联字      〔</t>
    </r>
    <r>
      <rPr>
        <sz val="11"/>
        <rFont val="Calibri"/>
        <charset val="0"/>
      </rPr>
      <t>2024</t>
    </r>
    <r>
      <rPr>
        <sz val="11"/>
        <rFont val="宋体"/>
        <charset val="134"/>
      </rPr>
      <t>〕</t>
    </r>
    <r>
      <rPr>
        <sz val="11"/>
        <rFont val="Calibri"/>
        <charset val="0"/>
      </rPr>
      <t>252</t>
    </r>
    <r>
      <rPr>
        <sz val="11"/>
        <rFont val="宋体"/>
        <charset val="134"/>
      </rPr>
      <t>号</t>
    </r>
  </si>
  <si>
    <t>提供告别仪式场地</t>
  </si>
  <si>
    <r>
      <rPr>
        <sz val="11"/>
        <rFont val="宋体"/>
        <charset val="134"/>
      </rPr>
      <t>面积</t>
    </r>
    <r>
      <rPr>
        <sz val="11"/>
        <rFont val="Calibri"/>
        <charset val="0"/>
      </rPr>
      <t>50</t>
    </r>
    <r>
      <rPr>
        <sz val="11"/>
        <rFont val="宋体"/>
        <charset val="134"/>
      </rPr>
      <t>平方米瞻仰棺、显示屏、 绢花摆台、编花圈、音响设备</t>
    </r>
  </si>
  <si>
    <t>中型告别厅</t>
  </si>
  <si>
    <r>
      <rPr>
        <sz val="11"/>
        <rFont val="Calibri"/>
        <charset val="0"/>
      </rPr>
      <t>5</t>
    </r>
    <r>
      <rPr>
        <sz val="11"/>
        <rFont val="Calibri"/>
        <charset val="0"/>
      </rPr>
      <t>00</t>
    </r>
    <r>
      <rPr>
        <sz val="11"/>
        <rFont val="宋体"/>
        <charset val="134"/>
      </rPr>
      <t>元</t>
    </r>
  </si>
  <si>
    <r>
      <rPr>
        <sz val="11"/>
        <rFont val="宋体"/>
        <charset val="134"/>
      </rPr>
      <t>面积</t>
    </r>
    <r>
      <rPr>
        <sz val="11"/>
        <rFont val="Calibri"/>
        <charset val="0"/>
      </rPr>
      <t>140</t>
    </r>
    <r>
      <rPr>
        <sz val="11"/>
        <rFont val="宋体"/>
        <charset val="134"/>
      </rPr>
      <t>平方米瞻仰棺、显示屏、 绢花摆台、编花圈、音响设备</t>
    </r>
  </si>
  <si>
    <t>特大告别厅</t>
  </si>
  <si>
    <r>
      <rPr>
        <sz val="11"/>
        <rFont val="Calibri"/>
        <charset val="0"/>
      </rPr>
      <t>2000</t>
    </r>
    <r>
      <rPr>
        <sz val="11"/>
        <rFont val="宋体"/>
        <charset val="134"/>
      </rPr>
      <t>元</t>
    </r>
  </si>
  <si>
    <r>
      <rPr>
        <sz val="11"/>
        <rFont val="宋体"/>
        <charset val="134"/>
      </rPr>
      <t>面积59</t>
    </r>
    <r>
      <rPr>
        <sz val="11"/>
        <rFont val="Calibri"/>
        <charset val="0"/>
      </rPr>
      <t>0</t>
    </r>
    <r>
      <rPr>
        <sz val="11"/>
        <rFont val="宋体"/>
        <charset val="134"/>
      </rPr>
      <t>平方米、瞻仰棺、显示屏、 绢花摆台、编花圈、音响设备</t>
    </r>
  </si>
  <si>
    <t>多媒体服务</t>
  </si>
  <si>
    <t>播放及制作逝者的生平简介等视频影像</t>
  </si>
  <si>
    <t>主持人服务</t>
  </si>
  <si>
    <t>告别仪式主持</t>
  </si>
  <si>
    <r>
      <rPr>
        <sz val="11"/>
        <rFont val="宋体"/>
        <charset val="134"/>
      </rPr>
      <t>负责逝者的告别仪式主持</t>
    </r>
    <r>
      <rPr>
        <sz val="11"/>
        <rFont val="宋体"/>
        <charset val="134"/>
      </rPr>
      <t>等</t>
    </r>
  </si>
  <si>
    <t>租用休息厅</t>
  </si>
  <si>
    <t>独立休息室</t>
  </si>
  <si>
    <t>高档沙发、会客茶几、饮水机</t>
  </si>
  <si>
    <t>遗物、丧葬用品和祭祀用品焚烧费</t>
  </si>
  <si>
    <r>
      <rPr>
        <sz val="11"/>
        <rFont val="Calibri"/>
        <charset val="0"/>
      </rPr>
      <t>20</t>
    </r>
    <r>
      <rPr>
        <sz val="11"/>
        <rFont val="宋体"/>
        <charset val="134"/>
      </rPr>
      <t>元</t>
    </r>
  </si>
  <si>
    <r>
      <rPr>
        <sz val="11"/>
        <rFont val="宋体"/>
        <charset val="134"/>
      </rPr>
      <t>焚烧丧葬用品</t>
    </r>
    <r>
      <rPr>
        <sz val="11"/>
        <rFont val="宋体"/>
        <charset val="134"/>
      </rPr>
      <t> </t>
    </r>
  </si>
  <si>
    <t>丧葬用品委托焚烧处理</t>
  </si>
  <si>
    <t>遗体清整服务费</t>
  </si>
  <si>
    <t>遗体美容</t>
  </si>
  <si>
    <t>脸部清洗、上色、剃须、梳头、闭合眼、嘴</t>
  </si>
  <si>
    <r>
      <rPr>
        <sz val="11"/>
        <rFont val="Calibri"/>
        <charset val="0"/>
      </rPr>
      <t>120</t>
    </r>
    <r>
      <rPr>
        <sz val="11"/>
        <rFont val="宋体"/>
        <charset val="134"/>
      </rPr>
      <t>元</t>
    </r>
  </si>
  <si>
    <t>骨灰寄存</t>
  </si>
  <si>
    <r>
      <rPr>
        <sz val="11"/>
        <rFont val="宋体"/>
        <charset val="134"/>
      </rPr>
      <t>永安殿、吉祥殿 规格（</t>
    </r>
    <r>
      <rPr>
        <sz val="11"/>
        <rFont val="Calibri"/>
        <charset val="0"/>
      </rPr>
      <t>mm</t>
    </r>
    <r>
      <rPr>
        <sz val="11"/>
        <rFont val="宋体"/>
        <charset val="134"/>
      </rPr>
      <t>）</t>
    </r>
    <r>
      <rPr>
        <sz val="11"/>
        <rFont val="Calibri"/>
        <charset val="0"/>
      </rPr>
      <t xml:space="preserve">300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400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330   </t>
    </r>
    <r>
      <rPr>
        <sz val="11"/>
        <rFont val="宋体"/>
        <charset val="134"/>
      </rPr>
      <t>铁架、铝合金门、瓷砖地面</t>
    </r>
  </si>
  <si>
    <r>
      <rPr>
        <sz val="11"/>
        <rFont val="Calibri"/>
        <charset val="0"/>
      </rPr>
      <t>280</t>
    </r>
    <r>
      <rPr>
        <sz val="11"/>
        <rFont val="宋体"/>
        <charset val="134"/>
      </rPr>
      <t>元</t>
    </r>
  </si>
  <si>
    <r>
      <rPr>
        <sz val="11"/>
        <rFont val="宋体"/>
        <charset val="134"/>
      </rPr>
      <t>孝德堂、孝廉堂 规格（</t>
    </r>
    <r>
      <rPr>
        <sz val="11"/>
        <rFont val="Calibri"/>
        <charset val="0"/>
      </rPr>
      <t>mm</t>
    </r>
    <r>
      <rPr>
        <sz val="11"/>
        <rFont val="宋体"/>
        <charset val="134"/>
      </rPr>
      <t>）</t>
    </r>
    <r>
      <rPr>
        <sz val="11"/>
        <rFont val="Calibri"/>
        <charset val="0"/>
      </rPr>
      <t xml:space="preserve">435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285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375   </t>
    </r>
    <r>
      <rPr>
        <sz val="11"/>
        <rFont val="宋体"/>
        <charset val="134"/>
      </rPr>
      <t>铝合金架、镀锌板门、瓷砖地面</t>
    </r>
  </si>
  <si>
    <r>
      <rPr>
        <sz val="11"/>
        <rFont val="Calibri"/>
        <charset val="0"/>
      </rPr>
      <t>380</t>
    </r>
    <r>
      <rPr>
        <sz val="11"/>
        <rFont val="宋体"/>
        <charset val="134"/>
      </rPr>
      <t>元</t>
    </r>
  </si>
  <si>
    <r>
      <rPr>
        <sz val="11"/>
        <rFont val="宋体"/>
        <charset val="134"/>
      </rPr>
      <t>福寿殿、天福殿 规格（</t>
    </r>
    <r>
      <rPr>
        <sz val="11"/>
        <rFont val="Calibri"/>
        <charset val="0"/>
      </rPr>
      <t>mm</t>
    </r>
    <r>
      <rPr>
        <sz val="11"/>
        <rFont val="宋体"/>
        <charset val="134"/>
      </rPr>
      <t>）</t>
    </r>
    <r>
      <rPr>
        <sz val="11"/>
        <rFont val="Calibri"/>
        <charset val="0"/>
      </rPr>
      <t xml:space="preserve">435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285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375   </t>
    </r>
    <r>
      <rPr>
        <sz val="11"/>
        <rFont val="宋体"/>
        <charset val="134"/>
      </rPr>
      <t>铝合金架、镀锌板门、瓷砖地面、智能锁</t>
    </r>
  </si>
  <si>
    <r>
      <rPr>
        <sz val="11"/>
        <rFont val="Calibri"/>
        <charset val="0"/>
      </rPr>
      <t>580</t>
    </r>
    <r>
      <rPr>
        <sz val="11"/>
        <rFont val="宋体"/>
        <charset val="134"/>
      </rPr>
      <t>元</t>
    </r>
  </si>
  <si>
    <r>
      <rPr>
        <sz val="11"/>
        <rFont val="宋体"/>
        <charset val="134"/>
      </rPr>
      <t>孝德堂、莲花殿、如意殿、永吉殿 规格（</t>
    </r>
    <r>
      <rPr>
        <sz val="11"/>
        <rFont val="Calibri"/>
        <charset val="0"/>
      </rPr>
      <t>mm</t>
    </r>
    <r>
      <rPr>
        <sz val="11"/>
        <rFont val="宋体"/>
        <charset val="134"/>
      </rPr>
      <t>）86</t>
    </r>
    <r>
      <rPr>
        <sz val="11"/>
        <rFont val="Calibri"/>
        <charset val="0"/>
      </rPr>
      <t xml:space="preserve">5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285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375   </t>
    </r>
    <r>
      <rPr>
        <sz val="11"/>
        <rFont val="宋体"/>
        <charset val="134"/>
      </rPr>
      <t>铝合金架、镀锌板门</t>
    </r>
  </si>
  <si>
    <r>
      <rPr>
        <sz val="11"/>
        <rFont val="Calibri"/>
        <charset val="0"/>
      </rPr>
      <t>680</t>
    </r>
    <r>
      <rPr>
        <sz val="11"/>
        <rFont val="宋体"/>
        <charset val="134"/>
      </rPr>
      <t>元</t>
    </r>
  </si>
  <si>
    <r>
      <rPr>
        <sz val="11"/>
        <rFont val="宋体"/>
        <charset val="134"/>
      </rPr>
      <t>佛光殿 规格（</t>
    </r>
    <r>
      <rPr>
        <sz val="11"/>
        <rFont val="Calibri"/>
        <charset val="0"/>
      </rPr>
      <t>mm</t>
    </r>
    <r>
      <rPr>
        <sz val="11"/>
        <rFont val="宋体"/>
        <charset val="134"/>
      </rPr>
      <t>）86</t>
    </r>
    <r>
      <rPr>
        <sz val="11"/>
        <rFont val="Calibri"/>
        <charset val="0"/>
      </rPr>
      <t xml:space="preserve">5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285 </t>
    </r>
    <r>
      <rPr>
        <sz val="11"/>
        <rFont val="宋体"/>
        <charset val="134"/>
      </rPr>
      <t xml:space="preserve">× </t>
    </r>
    <r>
      <rPr>
        <sz val="11"/>
        <rFont val="Calibri"/>
        <charset val="0"/>
      </rPr>
      <t xml:space="preserve">375   </t>
    </r>
    <r>
      <rPr>
        <sz val="11"/>
        <rFont val="宋体"/>
        <charset val="134"/>
      </rPr>
      <t>铝合金架、镀锌板门、瓷砖地面、智能锁</t>
    </r>
  </si>
  <si>
    <t>遗体存放费</t>
  </si>
  <si>
    <r>
      <rPr>
        <sz val="11"/>
        <rFont val="宋体"/>
        <charset val="134"/>
      </rPr>
      <t>停灵间号（</t>
    </r>
    <r>
      <rPr>
        <sz val="11"/>
        <rFont val="Calibri"/>
        <charset val="0"/>
      </rPr>
      <t>211</t>
    </r>
    <r>
      <rPr>
        <sz val="11"/>
        <rFont val="宋体"/>
        <charset val="134"/>
      </rPr>
      <t>、</t>
    </r>
    <r>
      <rPr>
        <sz val="11"/>
        <rFont val="Calibri"/>
        <charset val="0"/>
      </rPr>
      <t xml:space="preserve">212 </t>
    </r>
    <r>
      <rPr>
        <sz val="11"/>
        <rFont val="宋体"/>
        <charset val="134"/>
      </rPr>
      <t>）面积</t>
    </r>
    <r>
      <rPr>
        <sz val="11"/>
        <rFont val="Calibri"/>
        <charset val="0"/>
      </rPr>
      <t>24</t>
    </r>
    <r>
      <rPr>
        <sz val="11"/>
        <rFont val="宋体"/>
        <charset val="134"/>
      </rPr>
      <t>平方米、冷瞻棺、排椅、跪垫、供桌</t>
    </r>
  </si>
  <si>
    <r>
      <rPr>
        <sz val="12"/>
        <rFont val="宋体"/>
        <charset val="134"/>
      </rPr>
      <t>遗体存放使用时间</t>
    </r>
    <r>
      <rPr>
        <sz val="12"/>
        <rFont val="Calibri"/>
        <charset val="0"/>
      </rPr>
      <t>12</t>
    </r>
    <r>
      <rPr>
        <sz val="12"/>
        <rFont val="宋体"/>
        <charset val="134"/>
      </rPr>
      <t>小时以内</t>
    </r>
    <r>
      <rPr>
        <sz val="12"/>
        <rFont val="Calibri"/>
        <charset val="0"/>
      </rPr>
      <t>(</t>
    </r>
    <r>
      <rPr>
        <sz val="12"/>
        <rFont val="宋体"/>
        <charset val="134"/>
      </rPr>
      <t>含</t>
    </r>
    <r>
      <rPr>
        <sz val="12"/>
        <rFont val="Calibri"/>
        <charset val="0"/>
      </rPr>
      <t>12</t>
    </r>
    <r>
      <rPr>
        <sz val="12"/>
        <rFont val="宋体"/>
        <charset val="134"/>
      </rPr>
      <t>小时</t>
    </r>
    <r>
      <rPr>
        <sz val="12"/>
        <rFont val="Calibri"/>
        <charset val="0"/>
      </rPr>
      <t>)</t>
    </r>
    <r>
      <rPr>
        <sz val="12"/>
        <rFont val="宋体"/>
        <charset val="134"/>
      </rPr>
      <t>按半天收费，</t>
    </r>
    <r>
      <rPr>
        <sz val="12"/>
        <rFont val="Calibri"/>
        <charset val="0"/>
      </rPr>
      <t>12-24</t>
    </r>
    <r>
      <rPr>
        <sz val="12"/>
        <rFont val="宋体"/>
        <charset val="134"/>
      </rPr>
      <t>小时按一整天收费</t>
    </r>
  </si>
  <si>
    <r>
      <rPr>
        <sz val="11"/>
        <rFont val="Calibri"/>
        <charset val="0"/>
      </rPr>
      <t>200</t>
    </r>
    <r>
      <rPr>
        <sz val="11"/>
        <rFont val="宋体"/>
        <charset val="0"/>
      </rPr>
      <t>元</t>
    </r>
  </si>
  <si>
    <r>
      <rPr>
        <sz val="11"/>
        <rFont val="宋体"/>
        <charset val="134"/>
      </rPr>
      <t>停灵间号（</t>
    </r>
    <r>
      <rPr>
        <sz val="11"/>
        <rFont val="Calibri"/>
        <charset val="0"/>
      </rPr>
      <t>209</t>
    </r>
    <r>
      <rPr>
        <sz val="11"/>
        <rFont val="宋体"/>
        <charset val="134"/>
      </rPr>
      <t>、</t>
    </r>
    <r>
      <rPr>
        <sz val="11"/>
        <rFont val="Calibri"/>
        <charset val="0"/>
      </rPr>
      <t xml:space="preserve">210 </t>
    </r>
    <r>
      <rPr>
        <sz val="11"/>
        <rFont val="宋体"/>
        <charset val="134"/>
      </rPr>
      <t>）面积</t>
    </r>
    <r>
      <rPr>
        <sz val="11"/>
        <rFont val="Calibri"/>
        <charset val="0"/>
      </rPr>
      <t>29.28</t>
    </r>
    <r>
      <rPr>
        <sz val="11"/>
        <rFont val="宋体"/>
        <charset val="134"/>
      </rPr>
      <t>平方米、冷瞻棺、排椅、跪垫、供桌</t>
    </r>
  </si>
  <si>
    <r>
      <rPr>
        <sz val="11"/>
        <rFont val="Calibri"/>
        <charset val="0"/>
      </rPr>
      <t>300</t>
    </r>
    <r>
      <rPr>
        <sz val="11"/>
        <rFont val="宋体"/>
        <charset val="0"/>
      </rPr>
      <t>元</t>
    </r>
  </si>
  <si>
    <r>
      <rPr>
        <sz val="11"/>
        <rFont val="宋体"/>
        <charset val="134"/>
      </rPr>
      <t>停灵间号（</t>
    </r>
    <r>
      <rPr>
        <sz val="11"/>
        <rFont val="Calibri"/>
        <charset val="0"/>
      </rPr>
      <t>203</t>
    </r>
    <r>
      <rPr>
        <sz val="11"/>
        <rFont val="宋体"/>
        <charset val="134"/>
      </rPr>
      <t>、</t>
    </r>
    <r>
      <rPr>
        <sz val="11"/>
        <rFont val="Calibri"/>
        <charset val="0"/>
      </rPr>
      <t>205</t>
    </r>
    <r>
      <rPr>
        <sz val="11"/>
        <rFont val="宋体"/>
        <charset val="134"/>
      </rPr>
      <t>、</t>
    </r>
    <r>
      <rPr>
        <sz val="11"/>
        <rFont val="Calibri"/>
        <charset val="0"/>
      </rPr>
      <t xml:space="preserve">206 </t>
    </r>
    <r>
      <rPr>
        <sz val="11"/>
        <rFont val="宋体"/>
        <charset val="134"/>
      </rPr>
      <t>）面积</t>
    </r>
    <r>
      <rPr>
        <sz val="11"/>
        <rFont val="Calibri"/>
        <charset val="0"/>
      </rPr>
      <t>61</t>
    </r>
    <r>
      <rPr>
        <sz val="11"/>
        <rFont val="宋体"/>
        <charset val="134"/>
      </rPr>
      <t>平方米、冷瞻棺、排椅、显示屏、跪垫、供桌</t>
    </r>
  </si>
  <si>
    <r>
      <rPr>
        <sz val="11"/>
        <rFont val="Calibri"/>
        <charset val="0"/>
      </rPr>
      <t>500</t>
    </r>
    <r>
      <rPr>
        <sz val="11"/>
        <rFont val="宋体"/>
        <charset val="0"/>
      </rPr>
      <t>元</t>
    </r>
  </si>
  <si>
    <r>
      <rPr>
        <sz val="11"/>
        <rFont val="宋体"/>
        <charset val="134"/>
      </rPr>
      <t>停灵间号（</t>
    </r>
    <r>
      <rPr>
        <sz val="11"/>
        <rFont val="Calibri"/>
        <charset val="0"/>
      </rPr>
      <t>201</t>
    </r>
    <r>
      <rPr>
        <sz val="11"/>
        <rFont val="宋体"/>
        <charset val="134"/>
      </rPr>
      <t>、</t>
    </r>
    <r>
      <rPr>
        <sz val="11"/>
        <rFont val="Calibri"/>
        <charset val="0"/>
      </rPr>
      <t xml:space="preserve">202 </t>
    </r>
    <r>
      <rPr>
        <sz val="11"/>
        <rFont val="宋体"/>
        <charset val="134"/>
      </rPr>
      <t>）面积</t>
    </r>
    <r>
      <rPr>
        <sz val="11"/>
        <rFont val="Calibri"/>
        <charset val="0"/>
      </rPr>
      <t>70</t>
    </r>
    <r>
      <rPr>
        <sz val="11"/>
        <rFont val="宋体"/>
        <charset val="134"/>
      </rPr>
      <t>平方米、冷瞻棺、排椅、显示屏、跪垫、供桌</t>
    </r>
  </si>
  <si>
    <r>
      <rPr>
        <sz val="11"/>
        <rFont val="Calibri"/>
        <charset val="0"/>
      </rPr>
      <t>800</t>
    </r>
    <r>
      <rPr>
        <sz val="11"/>
        <rFont val="宋体"/>
        <charset val="0"/>
      </rPr>
      <t>元</t>
    </r>
  </si>
  <si>
    <r>
      <rPr>
        <sz val="11"/>
        <rFont val="宋体"/>
        <charset val="134"/>
      </rPr>
      <t>停灵间号（</t>
    </r>
    <r>
      <rPr>
        <sz val="11"/>
        <rFont val="Calibri"/>
        <charset val="0"/>
      </rPr>
      <t>207</t>
    </r>
    <r>
      <rPr>
        <sz val="11"/>
        <rFont val="宋体"/>
        <charset val="134"/>
      </rPr>
      <t>、</t>
    </r>
    <r>
      <rPr>
        <sz val="11"/>
        <rFont val="Calibri"/>
        <charset val="0"/>
      </rPr>
      <t xml:space="preserve">208 </t>
    </r>
    <r>
      <rPr>
        <sz val="11"/>
        <rFont val="宋体"/>
        <charset val="134"/>
      </rPr>
      <t>）面积</t>
    </r>
    <r>
      <rPr>
        <sz val="11"/>
        <rFont val="Calibri"/>
        <charset val="0"/>
      </rPr>
      <t>76</t>
    </r>
    <r>
      <rPr>
        <sz val="11"/>
        <rFont val="宋体"/>
        <charset val="134"/>
      </rPr>
      <t>平方米、冷瞻棺、排椅、显示屏、跪垫、供桌</t>
    </r>
  </si>
  <si>
    <r>
      <rPr>
        <sz val="11"/>
        <rFont val="Calibri"/>
        <charset val="0"/>
      </rPr>
      <t>1000</t>
    </r>
    <r>
      <rPr>
        <sz val="11"/>
        <rFont val="宋体"/>
        <charset val="0"/>
      </rPr>
      <t>元</t>
    </r>
  </si>
  <si>
    <r>
      <rPr>
        <sz val="11"/>
        <rFont val="宋体"/>
        <charset val="134"/>
      </rPr>
      <t>停灵间号（</t>
    </r>
    <r>
      <rPr>
        <sz val="11"/>
        <rFont val="Calibri"/>
        <charset val="0"/>
      </rPr>
      <t>111</t>
    </r>
    <r>
      <rPr>
        <sz val="11"/>
        <rFont val="宋体"/>
        <charset val="134"/>
      </rPr>
      <t>、</t>
    </r>
    <r>
      <rPr>
        <sz val="11"/>
        <rFont val="Calibri"/>
        <charset val="0"/>
      </rPr>
      <t>222</t>
    </r>
    <r>
      <rPr>
        <sz val="11"/>
        <rFont val="宋体"/>
        <charset val="134"/>
      </rPr>
      <t>、</t>
    </r>
    <r>
      <rPr>
        <sz val="11"/>
        <rFont val="Calibri"/>
        <charset val="0"/>
      </rPr>
      <t>333</t>
    </r>
    <r>
      <rPr>
        <sz val="11"/>
        <rFont val="宋体"/>
        <charset val="134"/>
      </rPr>
      <t>、</t>
    </r>
    <r>
      <rPr>
        <sz val="11"/>
        <rFont val="Calibri"/>
        <charset val="0"/>
      </rPr>
      <t>101</t>
    </r>
    <r>
      <rPr>
        <sz val="11"/>
        <rFont val="宋体"/>
        <charset val="134"/>
      </rPr>
      <t>、</t>
    </r>
    <r>
      <rPr>
        <sz val="11"/>
        <rFont val="Calibri"/>
        <charset val="0"/>
      </rPr>
      <t>102</t>
    </r>
    <r>
      <rPr>
        <sz val="11"/>
        <rFont val="宋体"/>
        <charset val="134"/>
      </rPr>
      <t>）面积</t>
    </r>
    <r>
      <rPr>
        <sz val="11"/>
        <rFont val="Calibri"/>
        <charset val="0"/>
      </rPr>
      <t>81</t>
    </r>
    <r>
      <rPr>
        <sz val="11"/>
        <rFont val="宋体"/>
        <charset val="134"/>
      </rPr>
      <t>平方米、冷瞻棺、排椅、显示屏、跪垫、供桌、独立卫生间</t>
    </r>
  </si>
  <si>
    <r>
      <rPr>
        <sz val="11"/>
        <rFont val="Calibri"/>
        <charset val="0"/>
      </rPr>
      <t>1300</t>
    </r>
    <r>
      <rPr>
        <sz val="11"/>
        <rFont val="宋体"/>
        <charset val="0"/>
      </rPr>
      <t>元</t>
    </r>
  </si>
  <si>
    <r>
      <rPr>
        <sz val="11"/>
        <rFont val="宋体"/>
        <charset val="134"/>
      </rPr>
      <t>停灵间号（</t>
    </r>
    <r>
      <rPr>
        <sz val="11"/>
        <rFont val="Calibri"/>
        <charset val="0"/>
      </rPr>
      <t>555</t>
    </r>
    <r>
      <rPr>
        <sz val="11"/>
        <rFont val="宋体"/>
        <charset val="134"/>
      </rPr>
      <t>、</t>
    </r>
    <r>
      <rPr>
        <sz val="11"/>
        <rFont val="Calibri"/>
        <charset val="0"/>
      </rPr>
      <t>666</t>
    </r>
    <r>
      <rPr>
        <sz val="11"/>
        <rFont val="宋体"/>
        <charset val="134"/>
      </rPr>
      <t>、</t>
    </r>
    <r>
      <rPr>
        <sz val="11"/>
        <rFont val="Calibri"/>
        <charset val="0"/>
      </rPr>
      <t>777</t>
    </r>
    <r>
      <rPr>
        <sz val="11"/>
        <rFont val="宋体"/>
        <charset val="134"/>
      </rPr>
      <t>）面积</t>
    </r>
    <r>
      <rPr>
        <sz val="11"/>
        <rFont val="Calibri"/>
        <charset val="0"/>
      </rPr>
      <t>90</t>
    </r>
    <r>
      <rPr>
        <sz val="11"/>
        <rFont val="宋体"/>
        <charset val="134"/>
      </rPr>
      <t>平方米、冷瞻棺、排椅、茶几、饮水机、绢花摆台、显示屏、跪垫、供桌、独立卫生间</t>
    </r>
  </si>
  <si>
    <r>
      <rPr>
        <sz val="11"/>
        <rFont val="Calibri"/>
        <charset val="0"/>
      </rPr>
      <t>2000</t>
    </r>
    <r>
      <rPr>
        <sz val="11"/>
        <rFont val="宋体"/>
        <charset val="0"/>
      </rPr>
      <t>元</t>
    </r>
  </si>
  <si>
    <t>停灵间号（888、999）面积106平方米、中央空调、沙发、冷瞻棺、茶几、饮水机、绢花摆台、显示屏、跪垫、供桌</t>
  </si>
  <si>
    <t>民俗礼仪服务</t>
  </si>
  <si>
    <t>免费</t>
  </si>
  <si>
    <t>由殡葬礼仪服务人员免费提供殡葬礼仪服务</t>
  </si>
  <si>
    <t>免提供殡葬民俗礼仪服务</t>
  </si>
  <si>
    <t>白山市殡仪馆殡葬用品价格公示表</t>
  </si>
  <si>
    <t>殡葬用品名称</t>
  </si>
  <si>
    <t>材质</t>
  </si>
  <si>
    <t>规格</t>
  </si>
  <si>
    <t>等级</t>
  </si>
  <si>
    <t>鲜花花篮</t>
  </si>
  <si>
    <t>150元</t>
  </si>
  <si>
    <t>对</t>
  </si>
  <si>
    <t>市场调节价</t>
  </si>
  <si>
    <t>鲜花</t>
  </si>
  <si>
    <t>普通</t>
  </si>
  <si>
    <t>鲜花花盆</t>
  </si>
  <si>
    <t>50元</t>
  </si>
  <si>
    <t>盆</t>
  </si>
  <si>
    <t>寿衣</t>
  </si>
  <si>
    <t>220元</t>
  </si>
  <si>
    <t>套</t>
  </si>
  <si>
    <t>纯棉</t>
  </si>
  <si>
    <t>均码</t>
  </si>
  <si>
    <t>520元</t>
  </si>
  <si>
    <t>750元</t>
  </si>
  <si>
    <t>泥盆</t>
  </si>
  <si>
    <t>14元</t>
  </si>
  <si>
    <t>个</t>
  </si>
  <si>
    <t>泥土</t>
  </si>
  <si>
    <t>灵位牌小</t>
  </si>
  <si>
    <t>2.5元</t>
  </si>
  <si>
    <t>塑料</t>
  </si>
  <si>
    <t>灵位牌大</t>
  </si>
  <si>
    <t>9.5元</t>
  </si>
  <si>
    <t>电子炉蜡</t>
  </si>
  <si>
    <t>21元</t>
  </si>
  <si>
    <t>灯笼</t>
  </si>
  <si>
    <t>8元</t>
  </si>
  <si>
    <t>布艺</t>
  </si>
  <si>
    <t>贡果盘</t>
  </si>
  <si>
    <t>11元</t>
  </si>
  <si>
    <t>莲花灯</t>
  </si>
  <si>
    <t>7元</t>
  </si>
  <si>
    <t>路钱</t>
  </si>
  <si>
    <t>0.7元</t>
  </si>
  <si>
    <t>包</t>
  </si>
  <si>
    <t>纸制品</t>
  </si>
  <si>
    <t>三件套</t>
  </si>
  <si>
    <t>66元</t>
  </si>
  <si>
    <t>纺织品</t>
  </si>
  <si>
    <t>尸袋</t>
  </si>
  <si>
    <t>29元</t>
  </si>
  <si>
    <t>寿钉</t>
  </si>
  <si>
    <t>22元</t>
  </si>
  <si>
    <t>铁制品</t>
  </si>
  <si>
    <t>寿蜡</t>
  </si>
  <si>
    <t>蜡制品</t>
  </si>
  <si>
    <t>寿毯</t>
  </si>
  <si>
    <t>32元</t>
  </si>
  <si>
    <t>石棉制品</t>
  </si>
  <si>
    <t>水缸</t>
  </si>
  <si>
    <t>5元</t>
  </si>
  <si>
    <t>陶瓷制品</t>
  </si>
  <si>
    <t>四角币</t>
  </si>
  <si>
    <t>塑料三缸</t>
  </si>
  <si>
    <t>6元</t>
  </si>
  <si>
    <t>五帝钱</t>
  </si>
  <si>
    <t>5.5元</t>
  </si>
  <si>
    <t>金属制品</t>
  </si>
  <si>
    <t>五件套</t>
  </si>
  <si>
    <t>小白花</t>
  </si>
  <si>
    <t>袋</t>
  </si>
  <si>
    <t>一次性纸棺</t>
  </si>
  <si>
    <t>140元</t>
  </si>
  <si>
    <t>1.具有本市区（浑江区、江源区）常住户籍的城乡低保对象
2.退役军人享受国家定期抚恤补助的优抚对象亡故的。
3.公安机关开具证明的无名尸。
免除1个普通一次性卫生纸棺。</t>
  </si>
  <si>
    <t>遗像</t>
  </si>
  <si>
    <t>25元</t>
  </si>
  <si>
    <t>玻璃制品</t>
  </si>
  <si>
    <t>压口钱</t>
  </si>
  <si>
    <t>3元</t>
  </si>
  <si>
    <t>幡布、棍</t>
  </si>
  <si>
    <t>10元</t>
  </si>
  <si>
    <t>木制品</t>
  </si>
  <si>
    <t>大玉元宝</t>
  </si>
  <si>
    <t>玉石制品</t>
  </si>
  <si>
    <t>小玉元宝</t>
  </si>
  <si>
    <t>水晶元宝</t>
  </si>
  <si>
    <t>龙凤被</t>
  </si>
  <si>
    <t>100元</t>
  </si>
  <si>
    <t>黄金被</t>
  </si>
  <si>
    <t>44元</t>
  </si>
  <si>
    <t>发财被</t>
  </si>
  <si>
    <t>55元</t>
  </si>
  <si>
    <t>红布</t>
  </si>
  <si>
    <t>2元</t>
  </si>
  <si>
    <t>尺</t>
  </si>
  <si>
    <t>黄布</t>
  </si>
  <si>
    <t>孝布</t>
  </si>
  <si>
    <t>7.5元</t>
  </si>
  <si>
    <t>块</t>
  </si>
  <si>
    <t>头脚枕</t>
  </si>
  <si>
    <t>19元</t>
  </si>
  <si>
    <t>帽子</t>
  </si>
  <si>
    <t>顶</t>
  </si>
  <si>
    <t>袜子</t>
  </si>
  <si>
    <t>双</t>
  </si>
  <si>
    <t>鞋</t>
  </si>
  <si>
    <t>36元</t>
  </si>
  <si>
    <t>米、碗</t>
  </si>
  <si>
    <t>防风打火机</t>
  </si>
  <si>
    <t>1.5元</t>
  </si>
  <si>
    <t>白方便袋</t>
  </si>
  <si>
    <t>捆</t>
  </si>
  <si>
    <t>小黑袋</t>
  </si>
  <si>
    <t>大黑袋</t>
  </si>
  <si>
    <t>1元</t>
  </si>
  <si>
    <t>擀面杖</t>
  </si>
  <si>
    <t>红线</t>
  </si>
  <si>
    <t>白酒</t>
  </si>
  <si>
    <t>13元</t>
  </si>
  <si>
    <t>瓶</t>
  </si>
  <si>
    <t>酒</t>
  </si>
  <si>
    <t>酒杯</t>
  </si>
  <si>
    <t>筷子和棉花</t>
  </si>
  <si>
    <t>扫帚</t>
  </si>
  <si>
    <t>把</t>
  </si>
  <si>
    <t>塑料绳</t>
  </si>
  <si>
    <t>卷</t>
  </si>
  <si>
    <t>塑料盆</t>
  </si>
  <si>
    <t>红桶</t>
  </si>
  <si>
    <t>表</t>
  </si>
  <si>
    <t>铁铲</t>
  </si>
  <si>
    <t>铁钩</t>
  </si>
  <si>
    <t>油灯</t>
  </si>
  <si>
    <t>纸杯</t>
  </si>
  <si>
    <t>纸质品</t>
  </si>
  <si>
    <t>纸抽</t>
  </si>
  <si>
    <t>红皮手套</t>
  </si>
  <si>
    <t>黄皮手套</t>
  </si>
  <si>
    <t>4.5元</t>
  </si>
  <si>
    <t>线手套</t>
  </si>
  <si>
    <t>尸捡毛巾</t>
  </si>
  <si>
    <t>条</t>
  </si>
  <si>
    <t>白毛巾</t>
  </si>
  <si>
    <t>4元</t>
  </si>
  <si>
    <t>金号毛巾</t>
  </si>
  <si>
    <t>白板笔</t>
  </si>
  <si>
    <t>支</t>
  </si>
  <si>
    <t>白纸</t>
  </si>
  <si>
    <t>张</t>
  </si>
  <si>
    <t>大记账本</t>
  </si>
  <si>
    <t>本</t>
  </si>
  <si>
    <t>讣告A3</t>
  </si>
  <si>
    <t>剪刀</t>
  </si>
  <si>
    <t>宽胶带</t>
  </si>
  <si>
    <t>毛笔</t>
  </si>
  <si>
    <t>墨汁</t>
  </si>
  <si>
    <t>双面胶</t>
  </si>
  <si>
    <t>香皂</t>
  </si>
  <si>
    <t>洗涤用品</t>
  </si>
  <si>
    <t>碳素笔</t>
  </si>
  <si>
    <t>小胶带</t>
  </si>
  <si>
    <t>3.5元</t>
  </si>
  <si>
    <t>信封</t>
  </si>
  <si>
    <t>香肠饼干</t>
  </si>
  <si>
    <t>食品</t>
  </si>
  <si>
    <t>钙奶饼干</t>
  </si>
  <si>
    <t>水果</t>
  </si>
  <si>
    <t>40元</t>
  </si>
  <si>
    <t>五谷囤</t>
  </si>
  <si>
    <t>五谷粮</t>
  </si>
  <si>
    <t>17元</t>
  </si>
  <si>
    <t>花瓶花</t>
  </si>
  <si>
    <t>矿泉水</t>
  </si>
  <si>
    <t>件</t>
  </si>
  <si>
    <t>三斤六两纸</t>
  </si>
  <si>
    <t>17.5元</t>
  </si>
  <si>
    <t>手工莲花</t>
  </si>
  <si>
    <t>草香</t>
  </si>
  <si>
    <t>香草</t>
  </si>
  <si>
    <t>4小时香</t>
  </si>
  <si>
    <t>元宝香</t>
  </si>
  <si>
    <t>盒</t>
  </si>
  <si>
    <t>素盒</t>
  </si>
  <si>
    <r>
      <rPr>
        <sz val="12"/>
        <rFont val="Calibri"/>
        <charset val="0"/>
      </rPr>
      <t>90</t>
    </r>
    <r>
      <rPr>
        <sz val="12"/>
        <rFont val="宋体"/>
        <charset val="134"/>
      </rPr>
      <t>元</t>
    </r>
  </si>
  <si>
    <t>树脂</t>
  </si>
  <si>
    <t>30x22x25</t>
  </si>
  <si>
    <t>1.具有本市区（浑江区、江源区）常住户籍的城乡低保对象
2.退役军人享受国家定期抚恤补助的优抚对象亡故的。
3.公安机关开具证明的无名尸。
免除1个普通骨灰盒。</t>
  </si>
  <si>
    <t>福楼</t>
  </si>
  <si>
    <r>
      <rPr>
        <sz val="12"/>
        <rFont val="Calibri"/>
        <charset val="0"/>
      </rPr>
      <t>120</t>
    </r>
    <r>
      <rPr>
        <sz val="12"/>
        <rFont val="宋体"/>
        <charset val="134"/>
      </rPr>
      <t>元</t>
    </r>
  </si>
  <si>
    <t>32x27x35</t>
  </si>
  <si>
    <t>云龙盒</t>
  </si>
  <si>
    <r>
      <rPr>
        <sz val="12"/>
        <rFont val="Calibri"/>
        <charset val="0"/>
      </rPr>
      <t>150</t>
    </r>
    <r>
      <rPr>
        <sz val="12"/>
        <rFont val="宋体"/>
        <charset val="134"/>
      </rPr>
      <t>元</t>
    </r>
  </si>
  <si>
    <t>30x23x25</t>
  </si>
  <si>
    <t>百花苑</t>
  </si>
  <si>
    <r>
      <rPr>
        <sz val="12"/>
        <rFont val="Calibri"/>
        <charset val="0"/>
      </rPr>
      <t>160</t>
    </r>
    <r>
      <rPr>
        <sz val="12"/>
        <rFont val="宋体"/>
        <charset val="134"/>
      </rPr>
      <t>元</t>
    </r>
  </si>
  <si>
    <t>怀念</t>
  </si>
  <si>
    <r>
      <rPr>
        <sz val="12"/>
        <rFont val="Calibri"/>
        <charset val="0"/>
      </rPr>
      <t>200</t>
    </r>
    <r>
      <rPr>
        <sz val="12"/>
        <rFont val="宋体"/>
        <charset val="134"/>
      </rPr>
      <t>元</t>
    </r>
  </si>
  <si>
    <t>人造板</t>
  </si>
  <si>
    <t>33x22x23</t>
  </si>
  <si>
    <t>百孝阁</t>
  </si>
  <si>
    <r>
      <rPr>
        <sz val="12"/>
        <rFont val="Calibri"/>
        <charset val="0"/>
      </rPr>
      <t>360</t>
    </r>
    <r>
      <rPr>
        <sz val="12"/>
        <rFont val="宋体"/>
        <charset val="134"/>
      </rPr>
      <t>元</t>
    </r>
  </si>
  <si>
    <t>杉木</t>
  </si>
  <si>
    <t>34x22x23</t>
  </si>
  <si>
    <t>永安宫</t>
  </si>
  <si>
    <r>
      <rPr>
        <sz val="12"/>
        <rFont val="Calibri"/>
        <charset val="0"/>
      </rPr>
      <t>380</t>
    </r>
    <r>
      <rPr>
        <sz val="12"/>
        <rFont val="宋体"/>
        <charset val="134"/>
      </rPr>
      <t>元</t>
    </r>
  </si>
  <si>
    <t>32x22x23</t>
  </si>
  <si>
    <t>亲情</t>
  </si>
  <si>
    <r>
      <rPr>
        <sz val="12"/>
        <rFont val="Calibri"/>
        <charset val="0"/>
      </rPr>
      <t>550</t>
    </r>
    <r>
      <rPr>
        <sz val="12"/>
        <rFont val="宋体"/>
        <charset val="134"/>
      </rPr>
      <t>元</t>
    </r>
  </si>
  <si>
    <t>34x22x18</t>
  </si>
  <si>
    <t>世纪</t>
  </si>
  <si>
    <r>
      <rPr>
        <sz val="12"/>
        <rFont val="Calibri"/>
        <charset val="0"/>
      </rPr>
      <t>720</t>
    </r>
    <r>
      <rPr>
        <sz val="12"/>
        <rFont val="宋体"/>
        <charset val="134"/>
      </rPr>
      <t>元</t>
    </r>
  </si>
  <si>
    <t>34x22x21</t>
  </si>
  <si>
    <t>圣恩</t>
  </si>
  <si>
    <r>
      <rPr>
        <sz val="12"/>
        <rFont val="Calibri"/>
        <charset val="0"/>
      </rPr>
      <t>760</t>
    </r>
    <r>
      <rPr>
        <sz val="12"/>
        <rFont val="宋体"/>
        <charset val="134"/>
      </rPr>
      <t>元</t>
    </r>
  </si>
  <si>
    <t>36x24x25</t>
  </si>
  <si>
    <t>古城</t>
  </si>
  <si>
    <t>38x23x24</t>
  </si>
  <si>
    <t>八宝</t>
  </si>
  <si>
    <r>
      <rPr>
        <sz val="12"/>
        <rFont val="Calibri"/>
        <charset val="0"/>
      </rPr>
      <t>810</t>
    </r>
    <r>
      <rPr>
        <sz val="12"/>
        <rFont val="宋体"/>
        <charset val="134"/>
      </rPr>
      <t>元</t>
    </r>
  </si>
  <si>
    <t>36x24x23</t>
  </si>
  <si>
    <t>长城</t>
  </si>
  <si>
    <r>
      <rPr>
        <sz val="12"/>
        <rFont val="Calibri"/>
        <charset val="0"/>
      </rPr>
      <t>830</t>
    </r>
    <r>
      <rPr>
        <sz val="12"/>
        <rFont val="宋体"/>
        <charset val="134"/>
      </rPr>
      <t>元</t>
    </r>
  </si>
  <si>
    <t>34x22x22</t>
  </si>
  <si>
    <t>万古长青</t>
  </si>
  <si>
    <t>38x20x23</t>
  </si>
  <si>
    <t>双鹤</t>
  </si>
  <si>
    <r>
      <rPr>
        <sz val="12"/>
        <rFont val="Calibri"/>
        <charset val="0"/>
      </rPr>
      <t>890</t>
    </r>
    <r>
      <rPr>
        <sz val="12"/>
        <rFont val="宋体"/>
        <charset val="134"/>
      </rPr>
      <t>元</t>
    </r>
  </si>
  <si>
    <t>松木棺</t>
  </si>
  <si>
    <r>
      <rPr>
        <sz val="12"/>
        <rFont val="Calibri"/>
        <charset val="0"/>
      </rPr>
      <t>900</t>
    </r>
    <r>
      <rPr>
        <sz val="12"/>
        <rFont val="宋体"/>
        <charset val="134"/>
      </rPr>
      <t>元</t>
    </r>
  </si>
  <si>
    <t>红松</t>
  </si>
  <si>
    <t>46x22x26</t>
  </si>
  <si>
    <t>宝典</t>
  </si>
  <si>
    <r>
      <rPr>
        <sz val="12"/>
        <rFont val="Calibri"/>
        <charset val="0"/>
      </rPr>
      <t>930</t>
    </r>
    <r>
      <rPr>
        <sz val="12"/>
        <rFont val="宋体"/>
        <charset val="134"/>
      </rPr>
      <t>元</t>
    </r>
  </si>
  <si>
    <t>松木</t>
  </si>
  <si>
    <t>38x24x25</t>
  </si>
  <si>
    <t>福佑棺</t>
  </si>
  <si>
    <r>
      <rPr>
        <sz val="12"/>
        <rFont val="Calibri"/>
        <charset val="0"/>
      </rPr>
      <t>970</t>
    </r>
    <r>
      <rPr>
        <sz val="12"/>
        <rFont val="宋体"/>
        <charset val="134"/>
      </rPr>
      <t>元</t>
    </r>
  </si>
  <si>
    <t>天福宝地</t>
  </si>
  <si>
    <t>33x24x26</t>
  </si>
  <si>
    <t>名流千古</t>
  </si>
  <si>
    <t>970元</t>
  </si>
  <si>
    <t>檀木</t>
  </si>
  <si>
    <t>净土</t>
  </si>
  <si>
    <r>
      <rPr>
        <sz val="12"/>
        <rFont val="Calibri"/>
        <charset val="0"/>
      </rPr>
      <t>1080</t>
    </r>
    <r>
      <rPr>
        <sz val="12"/>
        <rFont val="宋体"/>
        <charset val="134"/>
      </rPr>
      <t>元</t>
    </r>
  </si>
  <si>
    <t>38x24x26</t>
  </si>
  <si>
    <t>感恩</t>
  </si>
  <si>
    <t>黑檀木</t>
  </si>
  <si>
    <t>楠木寿材</t>
  </si>
  <si>
    <r>
      <rPr>
        <sz val="12"/>
        <rFont val="Calibri"/>
        <charset val="0"/>
      </rPr>
      <t>1170</t>
    </r>
    <r>
      <rPr>
        <sz val="12"/>
        <rFont val="宋体"/>
        <charset val="134"/>
      </rPr>
      <t>元</t>
    </r>
  </si>
  <si>
    <t>楠木</t>
  </si>
  <si>
    <t>56x24x24</t>
  </si>
  <si>
    <t>母爱似水</t>
  </si>
  <si>
    <r>
      <rPr>
        <sz val="12"/>
        <rFont val="Calibri"/>
        <charset val="0"/>
      </rPr>
      <t>1300</t>
    </r>
    <r>
      <rPr>
        <sz val="12"/>
        <rFont val="宋体"/>
        <charset val="134"/>
      </rPr>
      <t>元</t>
    </r>
  </si>
  <si>
    <t>38x25x27</t>
  </si>
  <si>
    <t>父爱如山</t>
  </si>
  <si>
    <t>34x25x27</t>
  </si>
  <si>
    <t>富贵寿棺</t>
  </si>
  <si>
    <t>49x25x25</t>
  </si>
  <si>
    <t>四九龙凤棺</t>
  </si>
  <si>
    <r>
      <rPr>
        <sz val="12"/>
        <rFont val="Calibri"/>
        <charset val="0"/>
      </rPr>
      <t>1380</t>
    </r>
    <r>
      <rPr>
        <sz val="12"/>
        <rFont val="宋体"/>
        <charset val="134"/>
      </rPr>
      <t>元</t>
    </r>
  </si>
  <si>
    <t>49x27x32</t>
  </si>
  <si>
    <t>松鹤长青</t>
  </si>
  <si>
    <r>
      <rPr>
        <sz val="12"/>
        <rFont val="Calibri"/>
        <charset val="0"/>
      </rPr>
      <t>1400</t>
    </r>
    <r>
      <rPr>
        <sz val="12"/>
        <rFont val="宋体"/>
        <charset val="134"/>
      </rPr>
      <t>元</t>
    </r>
  </si>
  <si>
    <t>38x22x22</t>
  </si>
  <si>
    <t>天山福地</t>
  </si>
  <si>
    <r>
      <rPr>
        <sz val="12"/>
        <rFont val="Calibri"/>
        <charset val="0"/>
      </rPr>
      <t>1600</t>
    </r>
    <r>
      <rPr>
        <sz val="12"/>
        <rFont val="宋体"/>
        <charset val="134"/>
      </rPr>
      <t>元</t>
    </r>
  </si>
  <si>
    <t>50x32x30</t>
  </si>
  <si>
    <t>株木八仙</t>
  </si>
  <si>
    <t>株木</t>
  </si>
  <si>
    <t>49x27x25</t>
  </si>
  <si>
    <t>蓬莱仙境</t>
  </si>
  <si>
    <r>
      <rPr>
        <sz val="12"/>
        <rFont val="Calibri"/>
        <charset val="0"/>
      </rPr>
      <t>1620</t>
    </r>
    <r>
      <rPr>
        <sz val="12"/>
        <rFont val="宋体"/>
        <charset val="134"/>
      </rPr>
      <t>元</t>
    </r>
  </si>
  <si>
    <t>百福棺</t>
  </si>
  <si>
    <t>元宝寿棺</t>
  </si>
  <si>
    <r>
      <rPr>
        <sz val="12"/>
        <rFont val="Calibri"/>
        <charset val="0"/>
      </rPr>
      <t>1680</t>
    </r>
    <r>
      <rPr>
        <sz val="12"/>
        <rFont val="宋体"/>
        <charset val="134"/>
      </rPr>
      <t>元</t>
    </r>
  </si>
  <si>
    <t>黑檀</t>
  </si>
  <si>
    <t>43x26x27</t>
  </si>
  <si>
    <t>福满堂</t>
  </si>
  <si>
    <r>
      <rPr>
        <sz val="12"/>
        <rFont val="Calibri"/>
        <charset val="0"/>
      </rPr>
      <t>1800</t>
    </r>
    <r>
      <rPr>
        <sz val="12"/>
        <rFont val="宋体"/>
        <charset val="134"/>
      </rPr>
      <t>元</t>
    </r>
  </si>
  <si>
    <t>黄檀木</t>
  </si>
  <si>
    <t>49x26x27</t>
  </si>
  <si>
    <t>宝地生金</t>
  </si>
  <si>
    <t>龙翔凤舞</t>
  </si>
  <si>
    <t>46x26x27</t>
  </si>
  <si>
    <t>38x23x22</t>
  </si>
  <si>
    <t>如意棺</t>
  </si>
  <si>
    <t>龙凤阁</t>
  </si>
  <si>
    <r>
      <rPr>
        <sz val="12"/>
        <rFont val="Calibri"/>
        <charset val="0"/>
      </rPr>
      <t>1980</t>
    </r>
    <r>
      <rPr>
        <sz val="12"/>
        <rFont val="宋体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</si>
</sst>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name val="Calibri"/>
      <charset val="0"/>
    </font>
    <font>
      <sz val="10.5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rgb="FFFF0000"/>
      <name val="宋体"/>
      <charset val="134"/>
    </font>
    <font>
      <b/>
      <sz val="9"/>
      <name val="仿宋"/>
      <charset val="134"/>
    </font>
    <font>
      <sz val="12"/>
      <name val="方正书宋_GBK"/>
      <charset val="0"/>
    </font>
    <font>
      <sz val="12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0"/>
    </font>
    <font>
      <sz val="10.5"/>
      <name val="Calibri"/>
      <charset val="0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jpeg"/><Relationship Id="rId98" Type="http://schemas.openxmlformats.org/officeDocument/2006/relationships/image" Target="media/image98.jpeg"/><Relationship Id="rId97" Type="http://schemas.openxmlformats.org/officeDocument/2006/relationships/image" Target="media/image97.jpeg"/><Relationship Id="rId96" Type="http://schemas.openxmlformats.org/officeDocument/2006/relationships/image" Target="media/image96.jpeg"/><Relationship Id="rId95" Type="http://schemas.openxmlformats.org/officeDocument/2006/relationships/image" Target="media/image95.jpeg"/><Relationship Id="rId94" Type="http://schemas.openxmlformats.org/officeDocument/2006/relationships/image" Target="media/image94.jpeg"/><Relationship Id="rId93" Type="http://schemas.openxmlformats.org/officeDocument/2006/relationships/image" Target="media/image93.jpeg"/><Relationship Id="rId92" Type="http://schemas.openxmlformats.org/officeDocument/2006/relationships/image" Target="media/image92.jpeg"/><Relationship Id="rId91" Type="http://schemas.openxmlformats.org/officeDocument/2006/relationships/image" Target="media/image91.jpeg"/><Relationship Id="rId90" Type="http://schemas.openxmlformats.org/officeDocument/2006/relationships/image" Target="media/image90.jpeg"/><Relationship Id="rId9" Type="http://schemas.openxmlformats.org/officeDocument/2006/relationships/image" Target="media/image9.png"/><Relationship Id="rId89" Type="http://schemas.openxmlformats.org/officeDocument/2006/relationships/image" Target="media/image89.jpeg"/><Relationship Id="rId88" Type="http://schemas.openxmlformats.org/officeDocument/2006/relationships/image" Target="media/image88.jpeg"/><Relationship Id="rId87" Type="http://schemas.openxmlformats.org/officeDocument/2006/relationships/image" Target="media/image87.jpeg"/><Relationship Id="rId86" Type="http://schemas.openxmlformats.org/officeDocument/2006/relationships/image" Target="media/image86.jpeg"/><Relationship Id="rId85" Type="http://schemas.openxmlformats.org/officeDocument/2006/relationships/image" Target="media/image85.jpeg"/><Relationship Id="rId84" Type="http://schemas.openxmlformats.org/officeDocument/2006/relationships/image" Target="media/image84.png"/><Relationship Id="rId83" Type="http://schemas.openxmlformats.org/officeDocument/2006/relationships/image" Target="media/image83.jpeg"/><Relationship Id="rId82" Type="http://schemas.openxmlformats.org/officeDocument/2006/relationships/image" Target="media/image82.jpeg"/><Relationship Id="rId81" Type="http://schemas.openxmlformats.org/officeDocument/2006/relationships/image" Target="media/image81.png"/><Relationship Id="rId80" Type="http://schemas.openxmlformats.org/officeDocument/2006/relationships/image" Target="media/image80.jpeg"/><Relationship Id="rId8" Type="http://schemas.openxmlformats.org/officeDocument/2006/relationships/image" Target="media/image8.png"/><Relationship Id="rId79" Type="http://schemas.openxmlformats.org/officeDocument/2006/relationships/image" Target="media/image79.jpeg"/><Relationship Id="rId78" Type="http://schemas.openxmlformats.org/officeDocument/2006/relationships/image" Target="media/image78.jpeg"/><Relationship Id="rId77" Type="http://schemas.openxmlformats.org/officeDocument/2006/relationships/image" Target="media/image77.jpeg"/><Relationship Id="rId76" Type="http://schemas.openxmlformats.org/officeDocument/2006/relationships/image" Target="media/image76.png"/><Relationship Id="rId75" Type="http://schemas.openxmlformats.org/officeDocument/2006/relationships/image" Target="media/image75.jpeg"/><Relationship Id="rId74" Type="http://schemas.openxmlformats.org/officeDocument/2006/relationships/image" Target="media/image74.jpeg"/><Relationship Id="rId73" Type="http://schemas.openxmlformats.org/officeDocument/2006/relationships/image" Target="media/image73.png"/><Relationship Id="rId72" Type="http://schemas.openxmlformats.org/officeDocument/2006/relationships/image" Target="media/image72.jpeg"/><Relationship Id="rId71" Type="http://schemas.openxmlformats.org/officeDocument/2006/relationships/image" Target="media/image71.png"/><Relationship Id="rId70" Type="http://schemas.openxmlformats.org/officeDocument/2006/relationships/image" Target="media/image70.jpeg"/><Relationship Id="rId7" Type="http://schemas.openxmlformats.org/officeDocument/2006/relationships/image" Target="media/image7.pn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jpeg"/><Relationship Id="rId57" Type="http://schemas.openxmlformats.org/officeDocument/2006/relationships/image" Target="media/image57.jpeg"/><Relationship Id="rId56" Type="http://schemas.openxmlformats.org/officeDocument/2006/relationships/image" Target="media/image56.pn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pn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pn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pn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png"/><Relationship Id="rId25" Type="http://schemas.openxmlformats.org/officeDocument/2006/relationships/image" Target="media/image25.jpeg"/><Relationship Id="rId24" Type="http://schemas.openxmlformats.org/officeDocument/2006/relationships/image" Target="media/image24.pn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pn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png"/><Relationship Id="rId16" Type="http://schemas.openxmlformats.org/officeDocument/2006/relationships/image" Target="media/image16.jpeg"/><Relationship Id="rId155" Type="http://schemas.openxmlformats.org/officeDocument/2006/relationships/image" Target="media/image155.jpeg"/><Relationship Id="rId154" Type="http://schemas.openxmlformats.org/officeDocument/2006/relationships/image" Target="media/image154.jpeg"/><Relationship Id="rId153" Type="http://schemas.openxmlformats.org/officeDocument/2006/relationships/image" Target="media/image153.jpeg"/><Relationship Id="rId152" Type="http://schemas.openxmlformats.org/officeDocument/2006/relationships/image" Target="media/image152.jpeg"/><Relationship Id="rId151" Type="http://schemas.openxmlformats.org/officeDocument/2006/relationships/image" Target="media/image151.jpeg"/><Relationship Id="rId150" Type="http://schemas.openxmlformats.org/officeDocument/2006/relationships/image" Target="media/image150.jpeg"/><Relationship Id="rId15" Type="http://schemas.openxmlformats.org/officeDocument/2006/relationships/image" Target="media/image15.png"/><Relationship Id="rId149" Type="http://schemas.openxmlformats.org/officeDocument/2006/relationships/image" Target="media/image149.jpeg"/><Relationship Id="rId148" Type="http://schemas.openxmlformats.org/officeDocument/2006/relationships/image" Target="media/image148.jpeg"/><Relationship Id="rId147" Type="http://schemas.openxmlformats.org/officeDocument/2006/relationships/image" Target="media/image147.jpeg"/><Relationship Id="rId146" Type="http://schemas.openxmlformats.org/officeDocument/2006/relationships/image" Target="media/image146.jpeg"/><Relationship Id="rId145" Type="http://schemas.openxmlformats.org/officeDocument/2006/relationships/image" Target="media/image145.png"/><Relationship Id="rId144" Type="http://schemas.openxmlformats.org/officeDocument/2006/relationships/image" Target="media/image144.jpeg"/><Relationship Id="rId143" Type="http://schemas.openxmlformats.org/officeDocument/2006/relationships/image" Target="media/image143.jpeg"/><Relationship Id="rId142" Type="http://schemas.openxmlformats.org/officeDocument/2006/relationships/image" Target="media/image142.jpeg"/><Relationship Id="rId141" Type="http://schemas.openxmlformats.org/officeDocument/2006/relationships/image" Target="media/image141.jpeg"/><Relationship Id="rId140" Type="http://schemas.openxmlformats.org/officeDocument/2006/relationships/image" Target="media/image140.jpeg"/><Relationship Id="rId14" Type="http://schemas.openxmlformats.org/officeDocument/2006/relationships/image" Target="media/image14.png"/><Relationship Id="rId139" Type="http://schemas.openxmlformats.org/officeDocument/2006/relationships/image" Target="media/image139.jpeg"/><Relationship Id="rId138" Type="http://schemas.openxmlformats.org/officeDocument/2006/relationships/image" Target="media/image138.jpeg"/><Relationship Id="rId137" Type="http://schemas.openxmlformats.org/officeDocument/2006/relationships/image" Target="media/image137.jpeg"/><Relationship Id="rId136" Type="http://schemas.openxmlformats.org/officeDocument/2006/relationships/image" Target="media/image136.jpeg"/><Relationship Id="rId135" Type="http://schemas.openxmlformats.org/officeDocument/2006/relationships/image" Target="media/image135.jpeg"/><Relationship Id="rId134" Type="http://schemas.openxmlformats.org/officeDocument/2006/relationships/image" Target="media/image134.jpeg"/><Relationship Id="rId133" Type="http://schemas.openxmlformats.org/officeDocument/2006/relationships/image" Target="media/image133.jpeg"/><Relationship Id="rId132" Type="http://schemas.openxmlformats.org/officeDocument/2006/relationships/image" Target="media/image132.jpeg"/><Relationship Id="rId131" Type="http://schemas.openxmlformats.org/officeDocument/2006/relationships/image" Target="media/image131.jpeg"/><Relationship Id="rId130" Type="http://schemas.openxmlformats.org/officeDocument/2006/relationships/image" Target="media/image130.jpeg"/><Relationship Id="rId13" Type="http://schemas.openxmlformats.org/officeDocument/2006/relationships/image" Target="media/image13.png"/><Relationship Id="rId129" Type="http://schemas.openxmlformats.org/officeDocument/2006/relationships/image" Target="media/image129.jpeg"/><Relationship Id="rId128" Type="http://schemas.openxmlformats.org/officeDocument/2006/relationships/image" Target="media/image128.jpeg"/><Relationship Id="rId127" Type="http://schemas.openxmlformats.org/officeDocument/2006/relationships/image" Target="media/image127.jpeg"/><Relationship Id="rId126" Type="http://schemas.openxmlformats.org/officeDocument/2006/relationships/image" Target="media/image126.jpeg"/><Relationship Id="rId125" Type="http://schemas.openxmlformats.org/officeDocument/2006/relationships/image" Target="media/image125.jpeg"/><Relationship Id="rId124" Type="http://schemas.openxmlformats.org/officeDocument/2006/relationships/image" Target="media/image124.jpeg"/><Relationship Id="rId123" Type="http://schemas.openxmlformats.org/officeDocument/2006/relationships/image" Target="media/image123.jpeg"/><Relationship Id="rId122" Type="http://schemas.openxmlformats.org/officeDocument/2006/relationships/image" Target="media/image122.jpeg"/><Relationship Id="rId121" Type="http://schemas.openxmlformats.org/officeDocument/2006/relationships/image" Target="media/image121.jpeg"/><Relationship Id="rId120" Type="http://schemas.openxmlformats.org/officeDocument/2006/relationships/image" Target="media/image120.jpeg"/><Relationship Id="rId12" Type="http://schemas.openxmlformats.org/officeDocument/2006/relationships/image" Target="media/image12.jpeg"/><Relationship Id="rId119" Type="http://schemas.openxmlformats.org/officeDocument/2006/relationships/image" Target="media/image119.png"/><Relationship Id="rId118" Type="http://schemas.openxmlformats.org/officeDocument/2006/relationships/image" Target="media/image118.jpeg"/><Relationship Id="rId117" Type="http://schemas.openxmlformats.org/officeDocument/2006/relationships/image" Target="media/image117.jpeg"/><Relationship Id="rId116" Type="http://schemas.openxmlformats.org/officeDocument/2006/relationships/image" Target="media/image116.jpeg"/><Relationship Id="rId115" Type="http://schemas.openxmlformats.org/officeDocument/2006/relationships/image" Target="media/image115.jpeg"/><Relationship Id="rId114" Type="http://schemas.openxmlformats.org/officeDocument/2006/relationships/image" Target="media/image114.jpeg"/><Relationship Id="rId113" Type="http://schemas.openxmlformats.org/officeDocument/2006/relationships/image" Target="media/image113.jpeg"/><Relationship Id="rId112" Type="http://schemas.openxmlformats.org/officeDocument/2006/relationships/image" Target="media/image112.jpeg"/><Relationship Id="rId111" Type="http://schemas.openxmlformats.org/officeDocument/2006/relationships/image" Target="media/image111.jpeg"/><Relationship Id="rId110" Type="http://schemas.openxmlformats.org/officeDocument/2006/relationships/image" Target="media/image110.jpeg"/><Relationship Id="rId11" Type="http://schemas.openxmlformats.org/officeDocument/2006/relationships/image" Target="media/image11.jpeg"/><Relationship Id="rId109" Type="http://schemas.openxmlformats.org/officeDocument/2006/relationships/image" Target="media/image109.jpeg"/><Relationship Id="rId108" Type="http://schemas.openxmlformats.org/officeDocument/2006/relationships/image" Target="media/image108.jpeg"/><Relationship Id="rId107" Type="http://schemas.openxmlformats.org/officeDocument/2006/relationships/image" Target="media/image107.jpeg"/><Relationship Id="rId106" Type="http://schemas.openxmlformats.org/officeDocument/2006/relationships/image" Target="media/image106.jpeg"/><Relationship Id="rId105" Type="http://schemas.openxmlformats.org/officeDocument/2006/relationships/image" Target="media/image105.jpeg"/><Relationship Id="rId104" Type="http://schemas.openxmlformats.org/officeDocument/2006/relationships/image" Target="media/image104.jpeg"/><Relationship Id="rId103" Type="http://schemas.openxmlformats.org/officeDocument/2006/relationships/image" Target="media/image103.jpeg"/><Relationship Id="rId102" Type="http://schemas.openxmlformats.org/officeDocument/2006/relationships/image" Target="media/image102.jpeg"/><Relationship Id="rId101" Type="http://schemas.openxmlformats.org/officeDocument/2006/relationships/image" Target="media/image101.jpeg"/><Relationship Id="rId100" Type="http://schemas.openxmlformats.org/officeDocument/2006/relationships/image" Target="media/image100.jpe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2"/>
  <sheetViews>
    <sheetView tabSelected="1" workbookViewId="0">
      <selection activeCell="A1" sqref="A1:J1"/>
    </sheetView>
  </sheetViews>
  <sheetFormatPr defaultColWidth="9" defaultRowHeight="15.75"/>
  <cols>
    <col min="1" max="1" width="10.175" customWidth="1"/>
    <col min="2" max="2" width="13.75" customWidth="1"/>
    <col min="3" max="3" width="10.375" customWidth="1"/>
    <col min="4" max="4" width="6.5" customWidth="1"/>
    <col min="5" max="5" width="13.125" customWidth="1"/>
    <col min="6" max="6" width="16.875" customWidth="1"/>
    <col min="7" max="7" width="13.75" customWidth="1"/>
    <col min="8" max="8" width="21.875" customWidth="1"/>
    <col min="9" max="9" width="39.875" customWidth="1"/>
    <col min="10" max="10" width="25.875" customWidth="1"/>
  </cols>
  <sheetData>
    <row r="1" ht="6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6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51" customHeight="1" spans="1:10">
      <c r="A3" s="3" t="s">
        <v>2</v>
      </c>
      <c r="B3" s="4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86" customHeight="1" spans="1:10">
      <c r="A4" s="6" t="s">
        <v>11</v>
      </c>
      <c r="B4" s="7" t="s">
        <v>12</v>
      </c>
      <c r="C4" s="8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22"/>
      <c r="I4" s="28" t="s">
        <v>18</v>
      </c>
      <c r="J4" s="22" t="str">
        <f>_xlfn.DISPIMG("ID_3647311B2E7B4CDC806B3609DEAFFADE",1)</f>
        <v>=DISPIMG("ID_3647311B2E7B4CDC806B3609DEAFFADE",1)</v>
      </c>
    </row>
    <row r="5" ht="86" customHeight="1" spans="1:10">
      <c r="A5" s="9"/>
      <c r="B5" s="7" t="s">
        <v>19</v>
      </c>
      <c r="C5" s="8" t="s">
        <v>20</v>
      </c>
      <c r="D5" s="7" t="s">
        <v>14</v>
      </c>
      <c r="E5" s="7" t="s">
        <v>15</v>
      </c>
      <c r="F5" s="7" t="s">
        <v>16</v>
      </c>
      <c r="G5" s="7" t="s">
        <v>17</v>
      </c>
      <c r="H5" s="22"/>
      <c r="I5" s="28" t="s">
        <v>18</v>
      </c>
      <c r="J5" s="22" t="str">
        <f>_xlfn.DISPIMG("ID_7570C770812A4DC791A45B5A88ADBC86",1)</f>
        <v>=DISPIMG("ID_7570C770812A4DC791A45B5A88ADBC86",1)</v>
      </c>
    </row>
    <row r="6" ht="86" customHeight="1" spans="1:10">
      <c r="A6" s="10"/>
      <c r="B6" s="7" t="s">
        <v>21</v>
      </c>
      <c r="C6" s="8" t="s">
        <v>22</v>
      </c>
      <c r="D6" s="7" t="s">
        <v>14</v>
      </c>
      <c r="E6" s="7" t="s">
        <v>15</v>
      </c>
      <c r="F6" s="7" t="s">
        <v>16</v>
      </c>
      <c r="G6" s="7" t="s">
        <v>17</v>
      </c>
      <c r="H6" s="23" t="s">
        <v>23</v>
      </c>
      <c r="I6" s="28" t="s">
        <v>18</v>
      </c>
      <c r="J6" s="22" t="str">
        <f>_xlfn.DISPIMG("ID_BF9D07AA02554202B1F0E3C868CED125",1)</f>
        <v>=DISPIMG("ID_BF9D07AA02554202B1F0E3C868CED125",1)</v>
      </c>
    </row>
    <row r="7" ht="86" customHeight="1" spans="1:10">
      <c r="A7" s="6" t="s">
        <v>24</v>
      </c>
      <c r="B7" s="7" t="s">
        <v>25</v>
      </c>
      <c r="C7" s="8" t="s">
        <v>26</v>
      </c>
      <c r="D7" s="7" t="s">
        <v>14</v>
      </c>
      <c r="E7" s="7" t="s">
        <v>15</v>
      </c>
      <c r="F7" s="7" t="s">
        <v>16</v>
      </c>
      <c r="G7" s="7" t="s">
        <v>27</v>
      </c>
      <c r="H7" s="22"/>
      <c r="I7" s="28" t="s">
        <v>28</v>
      </c>
      <c r="J7" s="22"/>
    </row>
    <row r="8" ht="86" customHeight="1" spans="1:10">
      <c r="A8" s="9"/>
      <c r="B8" s="7" t="s">
        <v>19</v>
      </c>
      <c r="C8" s="8" t="s">
        <v>29</v>
      </c>
      <c r="D8" s="7" t="s">
        <v>14</v>
      </c>
      <c r="E8" s="7" t="s">
        <v>15</v>
      </c>
      <c r="F8" s="7" t="s">
        <v>16</v>
      </c>
      <c r="G8" s="7" t="s">
        <v>27</v>
      </c>
      <c r="H8" s="22"/>
      <c r="I8" s="28" t="s">
        <v>28</v>
      </c>
      <c r="J8" s="22"/>
    </row>
    <row r="9" ht="86" customHeight="1" spans="1:10">
      <c r="A9" s="9"/>
      <c r="B9" s="7" t="s">
        <v>21</v>
      </c>
      <c r="C9" s="8" t="s">
        <v>30</v>
      </c>
      <c r="D9" s="7" t="s">
        <v>14</v>
      </c>
      <c r="E9" s="7" t="s">
        <v>15</v>
      </c>
      <c r="F9" s="7" t="s">
        <v>16</v>
      </c>
      <c r="G9" s="7" t="s">
        <v>27</v>
      </c>
      <c r="H9" s="22"/>
      <c r="I9" s="28" t="s">
        <v>28</v>
      </c>
      <c r="J9" s="22"/>
    </row>
    <row r="10" ht="125" customHeight="1" spans="1:10">
      <c r="A10" s="10"/>
      <c r="B10" s="8" t="s">
        <v>31</v>
      </c>
      <c r="C10" s="7" t="s">
        <v>32</v>
      </c>
      <c r="D10" s="7" t="s">
        <v>14</v>
      </c>
      <c r="E10" s="7" t="s">
        <v>15</v>
      </c>
      <c r="F10" s="11" t="s">
        <v>33</v>
      </c>
      <c r="G10" s="7" t="s">
        <v>27</v>
      </c>
      <c r="H10" s="22"/>
      <c r="I10" s="28" t="s">
        <v>28</v>
      </c>
      <c r="J10" s="22"/>
    </row>
    <row r="11" ht="86" customHeight="1" spans="1:10">
      <c r="A11" s="6" t="s">
        <v>34</v>
      </c>
      <c r="B11" s="7" t="s">
        <v>25</v>
      </c>
      <c r="C11" s="8" t="s">
        <v>35</v>
      </c>
      <c r="D11" s="7" t="s">
        <v>36</v>
      </c>
      <c r="E11" s="7" t="s">
        <v>15</v>
      </c>
      <c r="F11" s="7" t="s">
        <v>16</v>
      </c>
      <c r="G11" s="7" t="s">
        <v>37</v>
      </c>
      <c r="H11" s="8" t="s">
        <v>38</v>
      </c>
      <c r="I11" s="28" t="s">
        <v>39</v>
      </c>
      <c r="J11" s="22" t="str">
        <f>_xlfn.DISPIMG("ID_55324DFAB97C498EA59C306E85886126",1)</f>
        <v>=DISPIMG("ID_55324DFAB97C498EA59C306E85886126",1)</v>
      </c>
    </row>
    <row r="12" ht="86" customHeight="1" spans="1:10">
      <c r="A12" s="9"/>
      <c r="B12" s="11" t="s">
        <v>19</v>
      </c>
      <c r="C12" s="8" t="s">
        <v>40</v>
      </c>
      <c r="D12" s="7" t="s">
        <v>36</v>
      </c>
      <c r="E12" s="7" t="s">
        <v>15</v>
      </c>
      <c r="F12" s="7" t="s">
        <v>16</v>
      </c>
      <c r="G12" s="7" t="s">
        <v>37</v>
      </c>
      <c r="H12" s="8" t="s">
        <v>38</v>
      </c>
      <c r="I12" s="28" t="s">
        <v>39</v>
      </c>
      <c r="J12" s="22" t="str">
        <f>_xlfn.DISPIMG("ID_3B5E240FF2D945208B908B24CB51F023",1)</f>
        <v>=DISPIMG("ID_3B5E240FF2D945208B908B24CB51F023",1)</v>
      </c>
    </row>
    <row r="13" ht="86" customHeight="1" spans="1:10">
      <c r="A13" s="10"/>
      <c r="B13" s="7" t="s">
        <v>21</v>
      </c>
      <c r="C13" s="8" t="s">
        <v>41</v>
      </c>
      <c r="D13" s="7" t="s">
        <v>36</v>
      </c>
      <c r="E13" s="7" t="s">
        <v>15</v>
      </c>
      <c r="F13" s="7" t="s">
        <v>16</v>
      </c>
      <c r="G13" s="7" t="s">
        <v>37</v>
      </c>
      <c r="H13" s="8" t="s">
        <v>38</v>
      </c>
      <c r="I13" s="28" t="s">
        <v>39</v>
      </c>
      <c r="J13" s="22" t="str">
        <f>_xlfn.DISPIMG("ID_F0C4BD9E41C94D7396FDA64A46ACC139",1)</f>
        <v>=DISPIMG("ID_F0C4BD9E41C94D7396FDA64A46ACC139",1)</v>
      </c>
    </row>
    <row r="14" ht="86" customHeight="1" spans="1:10">
      <c r="A14" s="6" t="s">
        <v>42</v>
      </c>
      <c r="B14" s="7" t="s">
        <v>25</v>
      </c>
      <c r="C14" s="8" t="s">
        <v>43</v>
      </c>
      <c r="D14" s="7" t="s">
        <v>44</v>
      </c>
      <c r="E14" s="7" t="s">
        <v>15</v>
      </c>
      <c r="F14" s="7" t="s">
        <v>16</v>
      </c>
      <c r="G14" s="23" t="s">
        <v>45</v>
      </c>
      <c r="H14" s="23" t="s">
        <v>46</v>
      </c>
      <c r="I14" s="28" t="s">
        <v>47</v>
      </c>
      <c r="J14" s="22" t="str">
        <f>_xlfn.DISPIMG("ID_F8805E45F4AC4D4EB2EA8213FA62E5B6",1)</f>
        <v>=DISPIMG("ID_F8805E45F4AC4D4EB2EA8213FA62E5B6",1)</v>
      </c>
    </row>
    <row r="15" ht="86" customHeight="1" spans="1:10">
      <c r="A15" s="9"/>
      <c r="B15" s="7" t="s">
        <v>19</v>
      </c>
      <c r="C15" s="8" t="s">
        <v>48</v>
      </c>
      <c r="D15" s="7" t="s">
        <v>44</v>
      </c>
      <c r="E15" s="7" t="s">
        <v>15</v>
      </c>
      <c r="F15" s="7" t="s">
        <v>16</v>
      </c>
      <c r="G15" s="23" t="s">
        <v>45</v>
      </c>
      <c r="H15" s="23" t="s">
        <v>46</v>
      </c>
      <c r="I15" s="28" t="s">
        <v>47</v>
      </c>
      <c r="J15" s="22" t="str">
        <f>_xlfn.DISPIMG("ID_8BA1BA5280964C23A33E347E9E3355B2",1)</f>
        <v>=DISPIMG("ID_8BA1BA5280964C23A33E347E9E3355B2",1)</v>
      </c>
    </row>
    <row r="16" ht="86" customHeight="1" spans="1:10">
      <c r="A16" s="9"/>
      <c r="B16" s="7" t="s">
        <v>21</v>
      </c>
      <c r="C16" s="8" t="s">
        <v>49</v>
      </c>
      <c r="D16" s="7" t="s">
        <v>44</v>
      </c>
      <c r="E16" s="7" t="s">
        <v>15</v>
      </c>
      <c r="F16" s="7" t="s">
        <v>50</v>
      </c>
      <c r="G16" s="23" t="s">
        <v>45</v>
      </c>
      <c r="H16" s="23" t="s">
        <v>46</v>
      </c>
      <c r="I16" s="28" t="s">
        <v>47</v>
      </c>
      <c r="J16" s="22" t="str">
        <f>_xlfn.DISPIMG("ID_676D47FB9D5A4D46BD74414AD6CD6BD1",1)</f>
        <v>=DISPIMG("ID_676D47FB9D5A4D46BD74414AD6CD6BD1",1)</v>
      </c>
    </row>
    <row r="17" ht="55" customHeight="1" spans="1:10">
      <c r="A17" s="9"/>
      <c r="B17" s="12" t="s">
        <v>25</v>
      </c>
      <c r="C17" s="8" t="s">
        <v>43</v>
      </c>
      <c r="D17" s="13" t="s">
        <v>44</v>
      </c>
      <c r="E17" s="13" t="s">
        <v>15</v>
      </c>
      <c r="F17" s="7" t="s">
        <v>50</v>
      </c>
      <c r="G17" s="13" t="s">
        <v>51</v>
      </c>
      <c r="H17" s="13" t="s">
        <v>52</v>
      </c>
      <c r="I17" s="29"/>
      <c r="J17" s="29"/>
    </row>
    <row r="18" ht="55" customHeight="1" spans="1:10">
      <c r="A18" s="9"/>
      <c r="B18" s="12" t="s">
        <v>19</v>
      </c>
      <c r="C18" s="8" t="s">
        <v>48</v>
      </c>
      <c r="D18" s="13" t="s">
        <v>44</v>
      </c>
      <c r="E18" s="13" t="s">
        <v>15</v>
      </c>
      <c r="F18" s="7" t="s">
        <v>50</v>
      </c>
      <c r="G18" s="13" t="s">
        <v>51</v>
      </c>
      <c r="H18" s="13" t="s">
        <v>52</v>
      </c>
      <c r="I18" s="29"/>
      <c r="J18" s="29"/>
    </row>
    <row r="19" ht="55" customHeight="1" spans="1:10">
      <c r="A19" s="10"/>
      <c r="B19" s="14" t="s">
        <v>21</v>
      </c>
      <c r="C19" s="8" t="s">
        <v>41</v>
      </c>
      <c r="D19" s="15" t="s">
        <v>44</v>
      </c>
      <c r="E19" s="15" t="s">
        <v>15</v>
      </c>
      <c r="F19" s="7" t="s">
        <v>50</v>
      </c>
      <c r="G19" s="15" t="s">
        <v>51</v>
      </c>
      <c r="H19" s="15" t="s">
        <v>52</v>
      </c>
      <c r="I19" s="29"/>
      <c r="J19" s="29"/>
    </row>
    <row r="20" ht="30" customHeight="1" spans="1:10">
      <c r="A20" s="16" t="s">
        <v>53</v>
      </c>
      <c r="B20" s="16"/>
      <c r="C20" s="16"/>
      <c r="D20" s="16"/>
      <c r="E20" s="16"/>
      <c r="F20" s="16"/>
      <c r="G20" s="16"/>
      <c r="H20" s="16"/>
      <c r="I20" s="16"/>
      <c r="J20" s="16"/>
    </row>
    <row r="22" ht="43" customHeight="1" spans="1:9">
      <c r="A22" s="1" t="s">
        <v>54</v>
      </c>
      <c r="B22" s="1"/>
      <c r="C22" s="1"/>
      <c r="D22" s="1"/>
      <c r="E22" s="1"/>
      <c r="F22" s="1"/>
      <c r="G22" s="1"/>
      <c r="H22" s="1"/>
      <c r="I22" s="1"/>
    </row>
    <row r="23" ht="26" customHeight="1" spans="1:10">
      <c r="A23" s="2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ht="43" customHeight="1" spans="1:10">
      <c r="A24" s="5" t="s">
        <v>2</v>
      </c>
      <c r="B24" s="5"/>
      <c r="C24" s="5" t="s">
        <v>3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55</v>
      </c>
      <c r="I24" s="5" t="s">
        <v>9</v>
      </c>
      <c r="J24" s="7" t="s">
        <v>56</v>
      </c>
    </row>
    <row r="25" ht="87.8" spans="1:10">
      <c r="A25" s="7" t="s">
        <v>57</v>
      </c>
      <c r="B25" s="7"/>
      <c r="C25" s="8" t="s">
        <v>58</v>
      </c>
      <c r="D25" s="5" t="s">
        <v>59</v>
      </c>
      <c r="E25" s="7" t="s">
        <v>15</v>
      </c>
      <c r="F25" s="7" t="s">
        <v>60</v>
      </c>
      <c r="G25" s="7" t="s">
        <v>61</v>
      </c>
      <c r="H25" s="23" t="s">
        <v>62</v>
      </c>
      <c r="I25" s="22"/>
      <c r="J25" s="22" t="str">
        <f>_xlfn.DISPIMG("ID_2511BF66035A470F91CE5C545C4226EB",1)</f>
        <v>=DISPIMG("ID_2511BF66035A470F91CE5C545C4226EB",1)</v>
      </c>
    </row>
    <row r="26" ht="47.4" spans="1:10">
      <c r="A26" s="7" t="s">
        <v>63</v>
      </c>
      <c r="B26" s="7"/>
      <c r="C26" s="8" t="s">
        <v>64</v>
      </c>
      <c r="D26" s="5" t="s">
        <v>59</v>
      </c>
      <c r="E26" s="7" t="s">
        <v>15</v>
      </c>
      <c r="F26" s="7" t="s">
        <v>60</v>
      </c>
      <c r="G26" s="7" t="s">
        <v>61</v>
      </c>
      <c r="H26" s="23" t="s">
        <v>65</v>
      </c>
      <c r="I26" s="22"/>
      <c r="J26" s="22" t="str">
        <f>_xlfn.DISPIMG("ID_B445E8D8F74F4236AFC770B4D99F8FDC",1)</f>
        <v>=DISPIMG("ID_B445E8D8F74F4236AFC770B4D99F8FDC",1)</v>
      </c>
    </row>
    <row r="27" ht="47.3" spans="1:10">
      <c r="A27" s="7" t="s">
        <v>66</v>
      </c>
      <c r="B27" s="7"/>
      <c r="C27" s="8" t="s">
        <v>67</v>
      </c>
      <c r="D27" s="5" t="s">
        <v>59</v>
      </c>
      <c r="E27" s="7" t="s">
        <v>15</v>
      </c>
      <c r="F27" s="7" t="s">
        <v>60</v>
      </c>
      <c r="G27" s="7" t="s">
        <v>61</v>
      </c>
      <c r="H27" s="23" t="s">
        <v>68</v>
      </c>
      <c r="I27" s="22"/>
      <c r="J27" s="22" t="str">
        <f>_xlfn.DISPIMG("ID_E83570525AD647D3A8CA9087AD7A8867",1)</f>
        <v>=DISPIMG("ID_E83570525AD647D3A8CA9087AD7A8867",1)</v>
      </c>
    </row>
    <row r="28" ht="47.5" spans="1:10">
      <c r="A28" s="7" t="s">
        <v>69</v>
      </c>
      <c r="B28" s="7"/>
      <c r="C28" s="8" t="s">
        <v>58</v>
      </c>
      <c r="D28" s="5" t="s">
        <v>59</v>
      </c>
      <c r="E28" s="7" t="s">
        <v>15</v>
      </c>
      <c r="F28" s="7" t="s">
        <v>60</v>
      </c>
      <c r="G28" s="7" t="s">
        <v>70</v>
      </c>
      <c r="H28" s="23" t="s">
        <v>70</v>
      </c>
      <c r="I28" s="22"/>
      <c r="J28" s="22" t="str">
        <f>_xlfn.DISPIMG("ID_8028D9E2B4984D08BA782FB5E139BB23",1)</f>
        <v>=DISPIMG("ID_8028D9E2B4984D08BA782FB5E139BB23",1)</v>
      </c>
    </row>
    <row r="29" ht="29.25" spans="1:10">
      <c r="A29" s="7" t="s">
        <v>71</v>
      </c>
      <c r="B29" s="7"/>
      <c r="C29" s="8" t="s">
        <v>58</v>
      </c>
      <c r="D29" s="5" t="s">
        <v>59</v>
      </c>
      <c r="E29" s="7" t="s">
        <v>15</v>
      </c>
      <c r="F29" s="7" t="s">
        <v>60</v>
      </c>
      <c r="G29" s="7" t="s">
        <v>72</v>
      </c>
      <c r="H29" s="23" t="s">
        <v>73</v>
      </c>
      <c r="I29" s="22"/>
      <c r="J29" s="22"/>
    </row>
    <row r="30" ht="47.35" spans="1:10">
      <c r="A30" s="7" t="s">
        <v>74</v>
      </c>
      <c r="B30" s="7"/>
      <c r="C30" s="8" t="s">
        <v>20</v>
      </c>
      <c r="D30" s="5" t="s">
        <v>59</v>
      </c>
      <c r="E30" s="7" t="s">
        <v>15</v>
      </c>
      <c r="F30" s="7" t="s">
        <v>60</v>
      </c>
      <c r="G30" s="7" t="s">
        <v>75</v>
      </c>
      <c r="H30" s="23" t="s">
        <v>76</v>
      </c>
      <c r="I30" s="22"/>
      <c r="J30" s="22" t="str">
        <f>_xlfn.DISPIMG("ID_8010D46D0D8E40D29C5082BBDF93D1C2",1)</f>
        <v>=DISPIMG("ID_8010D46D0D8E40D29C5082BBDF93D1C2",1)</v>
      </c>
    </row>
    <row r="31" ht="65" customHeight="1" spans="1:10">
      <c r="A31" s="7" t="s">
        <v>77</v>
      </c>
      <c r="B31" s="7"/>
      <c r="C31" s="8" t="s">
        <v>78</v>
      </c>
      <c r="D31" s="5" t="s">
        <v>59</v>
      </c>
      <c r="E31" s="7" t="s">
        <v>15</v>
      </c>
      <c r="F31" s="7" t="s">
        <v>60</v>
      </c>
      <c r="G31" s="7" t="s">
        <v>79</v>
      </c>
      <c r="H31" s="23" t="s">
        <v>80</v>
      </c>
      <c r="I31" s="22"/>
      <c r="J31" s="22"/>
    </row>
    <row r="32" ht="59" customHeight="1" spans="1:10">
      <c r="A32" s="7" t="s">
        <v>81</v>
      </c>
      <c r="B32" s="7"/>
      <c r="C32" s="8" t="s">
        <v>20</v>
      </c>
      <c r="D32" s="7" t="s">
        <v>59</v>
      </c>
      <c r="E32" s="7" t="s">
        <v>15</v>
      </c>
      <c r="F32" s="7" t="s">
        <v>60</v>
      </c>
      <c r="G32" s="7" t="s">
        <v>82</v>
      </c>
      <c r="H32" s="23" t="s">
        <v>83</v>
      </c>
      <c r="I32" s="22"/>
      <c r="J32" s="22"/>
    </row>
    <row r="33" ht="58.5" spans="1:10">
      <c r="A33" s="17" t="s">
        <v>37</v>
      </c>
      <c r="B33" s="17"/>
      <c r="C33" s="8" t="s">
        <v>84</v>
      </c>
      <c r="D33" s="5" t="s">
        <v>36</v>
      </c>
      <c r="E33" s="7" t="s">
        <v>15</v>
      </c>
      <c r="F33" s="7" t="s">
        <v>60</v>
      </c>
      <c r="G33" s="7" t="s">
        <v>85</v>
      </c>
      <c r="H33" s="23" t="s">
        <v>86</v>
      </c>
      <c r="I33" s="30"/>
      <c r="J33" s="22" t="str">
        <f>_xlfn.DISPIMG("ID_70747DA960A1468DA2C5FCEAE483AC5D",1)</f>
        <v>=DISPIMG("ID_70747DA960A1468DA2C5FCEAE483AC5D",1)</v>
      </c>
    </row>
    <row r="34" ht="58.5" spans="1:10">
      <c r="A34" s="17"/>
      <c r="B34" s="17"/>
      <c r="C34" s="8" t="s">
        <v>87</v>
      </c>
      <c r="D34" s="5" t="s">
        <v>36</v>
      </c>
      <c r="E34" s="7" t="s">
        <v>15</v>
      </c>
      <c r="F34" s="7" t="s">
        <v>60</v>
      </c>
      <c r="G34" s="7" t="s">
        <v>85</v>
      </c>
      <c r="H34" s="23" t="s">
        <v>88</v>
      </c>
      <c r="I34" s="30"/>
      <c r="J34" s="22" t="str">
        <f>_xlfn.DISPIMG("ID_FC4600E5E5B44302A7EFD1452B30941C",1)</f>
        <v>=DISPIMG("ID_FC4600E5E5B44302A7EFD1452B30941C",1)</v>
      </c>
    </row>
    <row r="35" ht="58.5" spans="1:10">
      <c r="A35" s="17"/>
      <c r="B35" s="17"/>
      <c r="C35" s="8" t="s">
        <v>89</v>
      </c>
      <c r="D35" s="5" t="s">
        <v>36</v>
      </c>
      <c r="E35" s="7" t="s">
        <v>15</v>
      </c>
      <c r="F35" s="7" t="s">
        <v>60</v>
      </c>
      <c r="G35" s="7" t="s">
        <v>85</v>
      </c>
      <c r="H35" s="23" t="s">
        <v>90</v>
      </c>
      <c r="I35" s="30"/>
      <c r="J35" s="22" t="str">
        <f>_xlfn.DISPIMG("ID_F9234A79DCEA4710973489F59E74B391",1)</f>
        <v>=DISPIMG("ID_F9234A79DCEA4710973489F59E74B391",1)</v>
      </c>
    </row>
    <row r="36" ht="62.6" spans="1:10">
      <c r="A36" s="17"/>
      <c r="B36" s="17"/>
      <c r="C36" s="8" t="s">
        <v>91</v>
      </c>
      <c r="D36" s="5" t="s">
        <v>36</v>
      </c>
      <c r="E36" s="7" t="s">
        <v>15</v>
      </c>
      <c r="F36" s="7" t="s">
        <v>60</v>
      </c>
      <c r="G36" s="7" t="s">
        <v>85</v>
      </c>
      <c r="H36" s="23" t="s">
        <v>92</v>
      </c>
      <c r="I36" s="30"/>
      <c r="J36" s="22" t="str">
        <f>_xlfn.DISPIMG("ID_2FA4E69747084AF4A4F7C6885A900613",1)</f>
        <v>=DISPIMG("ID_2FA4E69747084AF4A4F7C6885A900613",1)</v>
      </c>
    </row>
    <row r="37" ht="62.75" spans="1:10">
      <c r="A37" s="17"/>
      <c r="B37" s="17"/>
      <c r="C37" s="8" t="s">
        <v>93</v>
      </c>
      <c r="D37" s="5" t="s">
        <v>36</v>
      </c>
      <c r="E37" s="7" t="s">
        <v>15</v>
      </c>
      <c r="F37" s="7" t="s">
        <v>60</v>
      </c>
      <c r="G37" s="7" t="s">
        <v>85</v>
      </c>
      <c r="H37" s="23" t="s">
        <v>94</v>
      </c>
      <c r="I37" s="30"/>
      <c r="J37" s="22" t="str">
        <f>_xlfn.DISPIMG("ID_3E7B795E4EA74D3BAB18F8997EB59F24",1)</f>
        <v>=DISPIMG("ID_3E7B795E4EA74D3BAB18F8997EB59F24",1)</v>
      </c>
    </row>
    <row r="38" ht="73.5" spans="1:10">
      <c r="A38" s="17" t="s">
        <v>95</v>
      </c>
      <c r="B38" s="17"/>
      <c r="C38" s="8" t="s">
        <v>20</v>
      </c>
      <c r="D38" s="5"/>
      <c r="E38" s="7" t="s">
        <v>15</v>
      </c>
      <c r="F38" s="7" t="s">
        <v>60</v>
      </c>
      <c r="G38" s="23" t="s">
        <v>96</v>
      </c>
      <c r="H38" s="24" t="s">
        <v>97</v>
      </c>
      <c r="I38" s="30"/>
      <c r="J38" s="22" t="str">
        <f>_xlfn.DISPIMG("ID_4F45992284B5450281258B4E5FB355A4",1)</f>
        <v>=DISPIMG("ID_4F45992284B5450281258B4E5FB355A4",1)</v>
      </c>
    </row>
    <row r="39" ht="73.5" spans="1:10">
      <c r="A39" s="17"/>
      <c r="B39" s="17"/>
      <c r="C39" s="8" t="s">
        <v>98</v>
      </c>
      <c r="D39" s="18" t="s">
        <v>44</v>
      </c>
      <c r="E39" s="7" t="s">
        <v>15</v>
      </c>
      <c r="F39" s="7" t="s">
        <v>60</v>
      </c>
      <c r="G39" s="23" t="s">
        <v>99</v>
      </c>
      <c r="H39" s="24" t="s">
        <v>97</v>
      </c>
      <c r="I39" s="30"/>
      <c r="J39" s="22" t="str">
        <f>_xlfn.DISPIMG("ID_7D9B504707EF42F4962F3144BB648D4A",1)</f>
        <v>=DISPIMG("ID_7D9B504707EF42F4962F3144BB648D4A",1)</v>
      </c>
    </row>
    <row r="40" ht="87.75" spans="1:10">
      <c r="A40" s="17"/>
      <c r="B40" s="17"/>
      <c r="C40" s="8" t="s">
        <v>100</v>
      </c>
      <c r="D40" s="18" t="s">
        <v>44</v>
      </c>
      <c r="E40" s="7" t="s">
        <v>15</v>
      </c>
      <c r="F40" s="7" t="s">
        <v>60</v>
      </c>
      <c r="G40" s="23" t="s">
        <v>101</v>
      </c>
      <c r="H40" s="24" t="s">
        <v>97</v>
      </c>
      <c r="I40" s="30"/>
      <c r="J40" s="22" t="str">
        <f>_xlfn.DISPIMG("ID_0DFD2AA301FE47B7B75C6EA4D7BF8370",1)</f>
        <v>=DISPIMG("ID_0DFD2AA301FE47B7B75C6EA4D7BF8370",1)</v>
      </c>
    </row>
    <row r="41" ht="87.75" spans="1:10">
      <c r="A41" s="17"/>
      <c r="B41" s="17"/>
      <c r="C41" s="8" t="s">
        <v>102</v>
      </c>
      <c r="D41" s="18" t="s">
        <v>44</v>
      </c>
      <c r="E41" s="7" t="s">
        <v>15</v>
      </c>
      <c r="F41" s="7" t="s">
        <v>60</v>
      </c>
      <c r="G41" s="23" t="s">
        <v>103</v>
      </c>
      <c r="H41" s="24" t="s">
        <v>97</v>
      </c>
      <c r="I41" s="30"/>
      <c r="J41" s="22" t="str">
        <f>_xlfn.DISPIMG("ID_4D7F6B283AD74C349B2E697E605CC0D0",1)</f>
        <v>=DISPIMG("ID_4D7F6B283AD74C349B2E697E605CC0D0",1)</v>
      </c>
    </row>
    <row r="42" ht="87.75" spans="1:10">
      <c r="A42" s="17"/>
      <c r="B42" s="17"/>
      <c r="C42" s="8" t="s">
        <v>104</v>
      </c>
      <c r="D42" s="18" t="s">
        <v>44</v>
      </c>
      <c r="E42" s="7" t="s">
        <v>15</v>
      </c>
      <c r="F42" s="7" t="s">
        <v>60</v>
      </c>
      <c r="G42" s="23" t="s">
        <v>105</v>
      </c>
      <c r="H42" s="24" t="s">
        <v>97</v>
      </c>
      <c r="I42" s="30"/>
      <c r="J42" s="22" t="str">
        <f>_xlfn.DISPIMG("ID_4BFD5977FF7E44639BFA3ABC489AC58C",1)</f>
        <v>=DISPIMG("ID_4BFD5977FF7E44639BFA3ABC489AC58C",1)</v>
      </c>
    </row>
    <row r="43" ht="117" spans="1:10">
      <c r="A43" s="17"/>
      <c r="B43" s="17"/>
      <c r="C43" s="8" t="s">
        <v>106</v>
      </c>
      <c r="D43" s="18" t="s">
        <v>44</v>
      </c>
      <c r="E43" s="7" t="s">
        <v>15</v>
      </c>
      <c r="F43" s="7" t="s">
        <v>60</v>
      </c>
      <c r="G43" s="23" t="s">
        <v>107</v>
      </c>
      <c r="H43" s="24" t="s">
        <v>97</v>
      </c>
      <c r="I43" s="30"/>
      <c r="J43" s="22" t="str">
        <f>_xlfn.DISPIMG("ID_27644DA46F054576816C7691A25DF88E",1)</f>
        <v>=DISPIMG("ID_27644DA46F054576816C7691A25DF88E",1)</v>
      </c>
    </row>
    <row r="44" ht="116.25" spans="1:10">
      <c r="A44" s="17"/>
      <c r="B44" s="17"/>
      <c r="C44" s="8" t="s">
        <v>108</v>
      </c>
      <c r="D44" s="18" t="s">
        <v>44</v>
      </c>
      <c r="E44" s="7" t="s">
        <v>15</v>
      </c>
      <c r="F44" s="7" t="s">
        <v>60</v>
      </c>
      <c r="G44" s="23" t="s">
        <v>109</v>
      </c>
      <c r="H44" s="24" t="s">
        <v>97</v>
      </c>
      <c r="I44" s="30"/>
      <c r="J44" s="22" t="str">
        <f>_xlfn.DISPIMG("ID_EDE009BCF1C0457EBBBA9DEC460BBB41",1)</f>
        <v>=DISPIMG("ID_EDE009BCF1C0457EBBBA9DEC460BBB41",1)</v>
      </c>
    </row>
    <row r="45" ht="115.2" spans="1:10">
      <c r="A45" s="17"/>
      <c r="B45" s="17"/>
      <c r="C45" s="8" t="s">
        <v>110</v>
      </c>
      <c r="D45" s="7" t="s">
        <v>44</v>
      </c>
      <c r="E45" s="7" t="s">
        <v>15</v>
      </c>
      <c r="F45" s="7" t="s">
        <v>60</v>
      </c>
      <c r="G45" s="23" t="s">
        <v>111</v>
      </c>
      <c r="H45" s="24" t="s">
        <v>97</v>
      </c>
      <c r="I45" s="22"/>
      <c r="J45" s="22" t="str">
        <f>_xlfn.DISPIMG("ID_06891C2ECE1942FB8469303DAFEF50D4",1)</f>
        <v>=DISPIMG("ID_06891C2ECE1942FB8469303DAFEF50D4",1)</v>
      </c>
    </row>
    <row r="46" ht="42.75" spans="1:10">
      <c r="A46" s="7" t="s">
        <v>112</v>
      </c>
      <c r="B46" s="7"/>
      <c r="C46" s="7" t="s">
        <v>113</v>
      </c>
      <c r="D46" s="7" t="s">
        <v>59</v>
      </c>
      <c r="E46" s="7"/>
      <c r="F46" s="7"/>
      <c r="G46" s="23" t="s">
        <v>114</v>
      </c>
      <c r="H46" s="7" t="s">
        <v>115</v>
      </c>
      <c r="I46" s="22"/>
      <c r="J46" s="22"/>
    </row>
    <row r="47" ht="29" customHeight="1" spans="1:9">
      <c r="A47" s="16" t="s">
        <v>53</v>
      </c>
      <c r="B47" s="16"/>
      <c r="C47" s="16"/>
      <c r="D47" s="16"/>
      <c r="E47" s="16"/>
      <c r="F47" s="16"/>
      <c r="G47" s="16"/>
      <c r="H47" s="16"/>
      <c r="I47" s="16"/>
    </row>
    <row r="49" ht="45" customHeight="1" spans="1:9">
      <c r="A49" s="1" t="s">
        <v>116</v>
      </c>
      <c r="B49" s="1"/>
      <c r="C49" s="1"/>
      <c r="D49" s="1"/>
      <c r="E49" s="1"/>
      <c r="F49" s="1"/>
      <c r="G49" s="1"/>
      <c r="H49" s="1"/>
      <c r="I49" s="1"/>
    </row>
    <row r="50" ht="21" customHeight="1" spans="1:9">
      <c r="A50" s="2" t="s">
        <v>1</v>
      </c>
      <c r="B50" s="2"/>
      <c r="C50" s="2"/>
      <c r="D50" s="2"/>
      <c r="E50" s="2"/>
      <c r="F50" s="2"/>
      <c r="G50" s="2"/>
      <c r="H50" s="2"/>
      <c r="I50" s="2"/>
    </row>
    <row r="51" ht="47.25" spans="1:9">
      <c r="A51" s="19" t="s">
        <v>117</v>
      </c>
      <c r="B51" s="19" t="s">
        <v>3</v>
      </c>
      <c r="C51" s="19" t="s">
        <v>4</v>
      </c>
      <c r="D51" s="19" t="s">
        <v>5</v>
      </c>
      <c r="E51" s="19" t="s">
        <v>118</v>
      </c>
      <c r="F51" s="19" t="s">
        <v>119</v>
      </c>
      <c r="G51" s="19" t="s">
        <v>120</v>
      </c>
      <c r="H51" s="19" t="s">
        <v>9</v>
      </c>
      <c r="I51" s="7" t="s">
        <v>56</v>
      </c>
    </row>
    <row r="52" ht="115" customHeight="1" spans="1:9">
      <c r="A52" s="20" t="s">
        <v>121</v>
      </c>
      <c r="B52" s="20" t="s">
        <v>122</v>
      </c>
      <c r="C52" s="20" t="s">
        <v>123</v>
      </c>
      <c r="D52" s="21" t="s">
        <v>124</v>
      </c>
      <c r="E52" s="21" t="s">
        <v>125</v>
      </c>
      <c r="F52" s="21" t="s">
        <v>126</v>
      </c>
      <c r="G52" s="21" t="s">
        <v>126</v>
      </c>
      <c r="H52" s="25"/>
      <c r="I52" s="28" t="str">
        <f>_xlfn.DISPIMG("ID_71187D749F064E2C8517C8AA435E4B2F",1)</f>
        <v>=DISPIMG("ID_71187D749F064E2C8517C8AA435E4B2F",1)</v>
      </c>
    </row>
    <row r="53" ht="115.9" spans="1:9">
      <c r="A53" s="20" t="s">
        <v>127</v>
      </c>
      <c r="B53" s="20" t="s">
        <v>128</v>
      </c>
      <c r="C53" s="20" t="s">
        <v>129</v>
      </c>
      <c r="D53" s="21" t="s">
        <v>124</v>
      </c>
      <c r="E53" s="21" t="s">
        <v>125</v>
      </c>
      <c r="F53" s="21" t="s">
        <v>126</v>
      </c>
      <c r="G53" s="21" t="s">
        <v>126</v>
      </c>
      <c r="H53" s="26"/>
      <c r="I53" s="26" t="str">
        <f>_xlfn.DISPIMG("ID_E2CE520C6A524253A641741FB82A43AF",1)</f>
        <v>=DISPIMG("ID_E2CE520C6A524253A641741FB82A43AF",1)</v>
      </c>
    </row>
    <row r="54" ht="153.8" spans="1:9">
      <c r="A54" s="20" t="s">
        <v>130</v>
      </c>
      <c r="B54" s="20" t="s">
        <v>131</v>
      </c>
      <c r="C54" s="20" t="s">
        <v>132</v>
      </c>
      <c r="D54" s="21" t="s">
        <v>124</v>
      </c>
      <c r="E54" s="20" t="s">
        <v>133</v>
      </c>
      <c r="F54" s="21" t="s">
        <v>134</v>
      </c>
      <c r="G54" s="21" t="s">
        <v>126</v>
      </c>
      <c r="H54" s="26"/>
      <c r="I54" s="31" t="str">
        <f>_xlfn.DISPIMG("ID_E043B4E9191E4F1AB6802100E61307EC",1)</f>
        <v>=DISPIMG("ID_E043B4E9191E4F1AB6802100E61307EC",1)</v>
      </c>
    </row>
    <row r="55" ht="205.3" spans="1:9">
      <c r="A55" s="20" t="s">
        <v>130</v>
      </c>
      <c r="B55" s="20" t="s">
        <v>135</v>
      </c>
      <c r="C55" s="20" t="s">
        <v>132</v>
      </c>
      <c r="D55" s="21" t="s">
        <v>124</v>
      </c>
      <c r="E55" s="20" t="s">
        <v>133</v>
      </c>
      <c r="F55" s="21" t="s">
        <v>134</v>
      </c>
      <c r="G55" s="21" t="s">
        <v>126</v>
      </c>
      <c r="H55" s="26"/>
      <c r="I55" s="31" t="str">
        <f>_xlfn.DISPIMG("ID_C5345E2AAC0F4A089005F1EA3B0A23F9",1)</f>
        <v>=DISPIMG("ID_C5345E2AAC0F4A089005F1EA3B0A23F9",1)</v>
      </c>
    </row>
    <row r="56" ht="175.95" spans="1:9">
      <c r="A56" s="20" t="s">
        <v>130</v>
      </c>
      <c r="B56" s="20" t="s">
        <v>136</v>
      </c>
      <c r="C56" s="20" t="s">
        <v>132</v>
      </c>
      <c r="D56" s="21" t="s">
        <v>124</v>
      </c>
      <c r="E56" s="20" t="s">
        <v>133</v>
      </c>
      <c r="F56" s="21" t="s">
        <v>134</v>
      </c>
      <c r="G56" s="21" t="s">
        <v>126</v>
      </c>
      <c r="H56" s="26"/>
      <c r="I56" s="31" t="str">
        <f>_xlfn.DISPIMG("ID_670676F2D30D461E89E922E38A624240",1)</f>
        <v>=DISPIMG("ID_670676F2D30D461E89E922E38A624240",1)</v>
      </c>
    </row>
    <row r="57" ht="204.35" spans="1:9">
      <c r="A57" s="20" t="s">
        <v>137</v>
      </c>
      <c r="B57" s="20" t="s">
        <v>138</v>
      </c>
      <c r="C57" s="20" t="s">
        <v>139</v>
      </c>
      <c r="D57" s="21" t="s">
        <v>124</v>
      </c>
      <c r="E57" s="20" t="s">
        <v>140</v>
      </c>
      <c r="F57" s="21" t="s">
        <v>134</v>
      </c>
      <c r="G57" s="21" t="s">
        <v>126</v>
      </c>
      <c r="H57" s="26"/>
      <c r="I57" s="20" t="str">
        <f>_xlfn.DISPIMG("ID_8E02F3F883A4470AAAB7D6E4285D928E",1)</f>
        <v>=DISPIMG("ID_8E02F3F883A4470AAAB7D6E4285D928E",1)</v>
      </c>
    </row>
    <row r="58" ht="204.1" spans="1:9">
      <c r="A58" s="20" t="s">
        <v>141</v>
      </c>
      <c r="B58" s="20" t="s">
        <v>142</v>
      </c>
      <c r="C58" s="20" t="s">
        <v>139</v>
      </c>
      <c r="D58" s="21" t="s">
        <v>124</v>
      </c>
      <c r="E58" s="20" t="s">
        <v>143</v>
      </c>
      <c r="F58" s="21" t="s">
        <v>134</v>
      </c>
      <c r="G58" s="21" t="s">
        <v>126</v>
      </c>
      <c r="H58" s="26"/>
      <c r="I58" s="20" t="str">
        <f>_xlfn.DISPIMG("ID_822682E20E2348F6A4265A352A64AD31",1)</f>
        <v>=DISPIMG("ID_822682E20E2348F6A4265A352A64AD31",1)</v>
      </c>
    </row>
    <row r="59" ht="204.35" spans="1:9">
      <c r="A59" s="20" t="s">
        <v>144</v>
      </c>
      <c r="B59" s="20" t="s">
        <v>145</v>
      </c>
      <c r="C59" s="20" t="s">
        <v>139</v>
      </c>
      <c r="D59" s="21" t="s">
        <v>124</v>
      </c>
      <c r="E59" s="20" t="s">
        <v>143</v>
      </c>
      <c r="F59" s="21" t="s">
        <v>134</v>
      </c>
      <c r="G59" s="21" t="s">
        <v>126</v>
      </c>
      <c r="H59" s="26"/>
      <c r="I59" s="20" t="str">
        <f>_xlfn.DISPIMG("ID_DE7BB3FE96DA450C91FF052898F5DCE4",1)</f>
        <v>=DISPIMG("ID_DE7BB3FE96DA450C91FF052898F5DCE4",1)</v>
      </c>
    </row>
    <row r="60" ht="204.1" spans="1:9">
      <c r="A60" s="20" t="s">
        <v>146</v>
      </c>
      <c r="B60" s="20" t="s">
        <v>147</v>
      </c>
      <c r="C60" s="20" t="s">
        <v>139</v>
      </c>
      <c r="D60" s="21" t="s">
        <v>124</v>
      </c>
      <c r="E60" s="20" t="s">
        <v>143</v>
      </c>
      <c r="F60" s="21" t="s">
        <v>134</v>
      </c>
      <c r="G60" s="21" t="s">
        <v>126</v>
      </c>
      <c r="H60" s="27"/>
      <c r="I60" s="20" t="str">
        <f>_xlfn.DISPIMG("ID_97922A9DEF2E4E3FB0B475A5926A3C44",1)</f>
        <v>=DISPIMG("ID_97922A9DEF2E4E3FB0B475A5926A3C44",1)</v>
      </c>
    </row>
    <row r="61" ht="204.1" spans="1:9">
      <c r="A61" s="20" t="s">
        <v>148</v>
      </c>
      <c r="B61" s="20" t="s">
        <v>149</v>
      </c>
      <c r="C61" s="20" t="s">
        <v>123</v>
      </c>
      <c r="D61" s="21" t="s">
        <v>124</v>
      </c>
      <c r="E61" s="20" t="s">
        <v>150</v>
      </c>
      <c r="F61" s="21" t="s">
        <v>134</v>
      </c>
      <c r="G61" s="21" t="s">
        <v>126</v>
      </c>
      <c r="H61" s="26"/>
      <c r="I61" s="20" t="str">
        <f>_xlfn.DISPIMG("ID_AABF4924D5AA4B0E987D7DAF0D6D9C35",1)</f>
        <v>=DISPIMG("ID_AABF4924D5AA4B0E987D7DAF0D6D9C35",1)</v>
      </c>
    </row>
    <row r="62" ht="204.05" spans="1:9">
      <c r="A62" s="20" t="s">
        <v>151</v>
      </c>
      <c r="B62" s="20" t="s">
        <v>152</v>
      </c>
      <c r="C62" s="20" t="s">
        <v>132</v>
      </c>
      <c r="D62" s="21" t="s">
        <v>124</v>
      </c>
      <c r="E62" s="20" t="s">
        <v>143</v>
      </c>
      <c r="F62" s="21" t="s">
        <v>134</v>
      </c>
      <c r="G62" s="21" t="s">
        <v>126</v>
      </c>
      <c r="H62" s="26"/>
      <c r="I62" s="20" t="str">
        <f>_xlfn.DISPIMG("ID_8FAC20E74C55407B95CB8E62F751937B",1)</f>
        <v>=DISPIMG("ID_8FAC20E74C55407B95CB8E62F751937B",1)</v>
      </c>
    </row>
    <row r="63" ht="361.4" spans="1:9">
      <c r="A63" s="20" t="s">
        <v>153</v>
      </c>
      <c r="B63" s="20" t="s">
        <v>154</v>
      </c>
      <c r="C63" s="20" t="s">
        <v>139</v>
      </c>
      <c r="D63" s="21" t="s">
        <v>124</v>
      </c>
      <c r="E63" s="20" t="s">
        <v>143</v>
      </c>
      <c r="F63" s="21" t="s">
        <v>134</v>
      </c>
      <c r="G63" s="21" t="s">
        <v>126</v>
      </c>
      <c r="H63" s="26"/>
      <c r="I63" s="20" t="str">
        <f>_xlfn.DISPIMG("ID_5AE4391903B84CD58BC10233F176C7C2",1)</f>
        <v>=DISPIMG("ID_5AE4391903B84CD58BC10233F176C7C2",1)</v>
      </c>
    </row>
    <row r="64" ht="361.4" spans="1:9">
      <c r="A64" s="20" t="s">
        <v>155</v>
      </c>
      <c r="B64" s="20" t="s">
        <v>156</v>
      </c>
      <c r="C64" s="20" t="s">
        <v>157</v>
      </c>
      <c r="D64" s="21" t="s">
        <v>124</v>
      </c>
      <c r="E64" s="20" t="s">
        <v>158</v>
      </c>
      <c r="F64" s="21" t="s">
        <v>134</v>
      </c>
      <c r="G64" s="21" t="s">
        <v>126</v>
      </c>
      <c r="H64" s="26"/>
      <c r="I64" s="20" t="str">
        <f>_xlfn.DISPIMG("ID_F9CF6E192A9242BA870CA2CD0C4ACDE3",1)</f>
        <v>=DISPIMG("ID_F9CF6E192A9242BA870CA2CD0C4ACDE3",1)</v>
      </c>
    </row>
    <row r="65" ht="204.1" spans="1:9">
      <c r="A65" s="20" t="s">
        <v>159</v>
      </c>
      <c r="B65" s="20" t="s">
        <v>160</v>
      </c>
      <c r="C65" s="20" t="s">
        <v>132</v>
      </c>
      <c r="D65" s="21" t="s">
        <v>124</v>
      </c>
      <c r="E65" s="20" t="s">
        <v>161</v>
      </c>
      <c r="F65" s="21" t="s">
        <v>134</v>
      </c>
      <c r="G65" s="21" t="s">
        <v>126</v>
      </c>
      <c r="H65" s="26"/>
      <c r="I65" s="20" t="str">
        <f>_xlfn.DISPIMG("ID_4B80C7B7674F4FDEA1E16C5DC177AAE5",1)</f>
        <v>=DISPIMG("ID_4B80C7B7674F4FDEA1E16C5DC177AAE5",1)</v>
      </c>
    </row>
    <row r="66" ht="361.4" spans="1:9">
      <c r="A66" s="20" t="s">
        <v>162</v>
      </c>
      <c r="B66" s="20" t="s">
        <v>163</v>
      </c>
      <c r="C66" s="20" t="s">
        <v>139</v>
      </c>
      <c r="D66" s="21" t="s">
        <v>124</v>
      </c>
      <c r="E66" s="20" t="s">
        <v>161</v>
      </c>
      <c r="F66" s="21" t="s">
        <v>134</v>
      </c>
      <c r="G66" s="21" t="s">
        <v>126</v>
      </c>
      <c r="H66" s="26"/>
      <c r="I66" s="20" t="str">
        <f>_xlfn.DISPIMG("ID_16BFA60375D646928547AFFEE0A6810E",1)</f>
        <v>=DISPIMG("ID_16BFA60375D646928547AFFEE0A6810E",1)</v>
      </c>
    </row>
    <row r="67" ht="204.1" spans="1:9">
      <c r="A67" s="20" t="s">
        <v>164</v>
      </c>
      <c r="B67" s="20" t="s">
        <v>165</v>
      </c>
      <c r="C67" s="20" t="s">
        <v>132</v>
      </c>
      <c r="D67" s="21" t="s">
        <v>124</v>
      </c>
      <c r="E67" s="20" t="s">
        <v>166</v>
      </c>
      <c r="F67" s="21" t="s">
        <v>134</v>
      </c>
      <c r="G67" s="21" t="s">
        <v>126</v>
      </c>
      <c r="H67" s="26"/>
      <c r="I67" s="20" t="str">
        <f>_xlfn.DISPIMG("ID_F3498D59C759426DA890BA4420790260",1)</f>
        <v>=DISPIMG("ID_F3498D59C759426DA890BA4420790260",1)</v>
      </c>
    </row>
    <row r="68" ht="204.1" spans="1:9">
      <c r="A68" s="20" t="s">
        <v>167</v>
      </c>
      <c r="B68" s="20" t="s">
        <v>152</v>
      </c>
      <c r="C68" s="20" t="s">
        <v>132</v>
      </c>
      <c r="D68" s="21" t="s">
        <v>124</v>
      </c>
      <c r="E68" s="20" t="s">
        <v>168</v>
      </c>
      <c r="F68" s="21" t="s">
        <v>134</v>
      </c>
      <c r="G68" s="21" t="s">
        <v>126</v>
      </c>
      <c r="H68" s="26"/>
      <c r="I68" s="20" t="str">
        <f>_xlfn.DISPIMG("ID_2AF9BF08A2024CCAA7E8238745AD22D9",1)</f>
        <v>=DISPIMG("ID_2AF9BF08A2024CCAA7E8238745AD22D9",1)</v>
      </c>
    </row>
    <row r="69" ht="204.1" spans="1:9">
      <c r="A69" s="20" t="s">
        <v>169</v>
      </c>
      <c r="B69" s="20" t="s">
        <v>170</v>
      </c>
      <c r="C69" s="20" t="s">
        <v>139</v>
      </c>
      <c r="D69" s="21" t="s">
        <v>124</v>
      </c>
      <c r="E69" s="20" t="s">
        <v>171</v>
      </c>
      <c r="F69" s="21" t="s">
        <v>134</v>
      </c>
      <c r="G69" s="21" t="s">
        <v>126</v>
      </c>
      <c r="H69" s="26"/>
      <c r="I69" s="20" t="str">
        <f>_xlfn.DISPIMG("ID_4ACFB9C298F64EBAA162423756D9D3EA",1)</f>
        <v>=DISPIMG("ID_4ACFB9C298F64EBAA162423756D9D3EA",1)</v>
      </c>
    </row>
    <row r="70" ht="204.05" spans="1:9">
      <c r="A70" s="20" t="s">
        <v>172</v>
      </c>
      <c r="B70" s="20" t="s">
        <v>173</v>
      </c>
      <c r="C70" s="20" t="s">
        <v>139</v>
      </c>
      <c r="D70" s="21" t="s">
        <v>124</v>
      </c>
      <c r="E70" s="20" t="s">
        <v>174</v>
      </c>
      <c r="F70" s="21" t="s">
        <v>134</v>
      </c>
      <c r="G70" s="21" t="s">
        <v>126</v>
      </c>
      <c r="H70" s="26"/>
      <c r="I70" s="20" t="str">
        <f>_xlfn.DISPIMG("ID_82178C4FAD9345F89B74BB3B4A6E3487",1)</f>
        <v>=DISPIMG("ID_82178C4FAD9345F89B74BB3B4A6E3487",1)</v>
      </c>
    </row>
    <row r="71" ht="204.1" spans="1:9">
      <c r="A71" s="20" t="s">
        <v>175</v>
      </c>
      <c r="B71" s="20" t="s">
        <v>154</v>
      </c>
      <c r="C71" s="20" t="s">
        <v>132</v>
      </c>
      <c r="D71" s="21" t="s">
        <v>124</v>
      </c>
      <c r="E71" s="20" t="s">
        <v>143</v>
      </c>
      <c r="F71" s="21" t="s">
        <v>134</v>
      </c>
      <c r="G71" s="21" t="s">
        <v>126</v>
      </c>
      <c r="H71" s="26"/>
      <c r="I71" s="20" t="str">
        <f>_xlfn.DISPIMG("ID_0BFDCBE1212040E89DDC6F12E9E9C195",1)</f>
        <v>=DISPIMG("ID_0BFDCBE1212040E89DDC6F12E9E9C195",1)</v>
      </c>
    </row>
    <row r="72" ht="204.1" spans="1:9">
      <c r="A72" s="20" t="s">
        <v>176</v>
      </c>
      <c r="B72" s="20" t="s">
        <v>177</v>
      </c>
      <c r="C72" s="20" t="s">
        <v>132</v>
      </c>
      <c r="D72" s="21" t="s">
        <v>124</v>
      </c>
      <c r="E72" s="20" t="s">
        <v>143</v>
      </c>
      <c r="F72" s="21" t="s">
        <v>134</v>
      </c>
      <c r="G72" s="21" t="s">
        <v>126</v>
      </c>
      <c r="H72" s="26"/>
      <c r="I72" s="20" t="str">
        <f>_xlfn.DISPIMG("ID_060359578ECD400E807406ADDDC13B00",1)</f>
        <v>=DISPIMG("ID_060359578ECD400E807406ADDDC13B00",1)</v>
      </c>
    </row>
    <row r="73" ht="204.05" spans="1:9">
      <c r="A73" s="20" t="s">
        <v>178</v>
      </c>
      <c r="B73" s="20" t="s">
        <v>179</v>
      </c>
      <c r="C73" s="20" t="s">
        <v>139</v>
      </c>
      <c r="D73" s="21" t="s">
        <v>124</v>
      </c>
      <c r="E73" s="20" t="s">
        <v>180</v>
      </c>
      <c r="F73" s="21" t="s">
        <v>134</v>
      </c>
      <c r="G73" s="21" t="s">
        <v>126</v>
      </c>
      <c r="H73" s="26"/>
      <c r="I73" s="20" t="str">
        <f>_xlfn.DISPIMG("ID_513AD7ECA7634EBEA49C6F105C19C249",1)</f>
        <v>=DISPIMG("ID_513AD7ECA7634EBEA49C6F105C19C249",1)</v>
      </c>
    </row>
    <row r="74" ht="204.05" spans="1:9">
      <c r="A74" s="20" t="s">
        <v>181</v>
      </c>
      <c r="B74" s="20" t="s">
        <v>138</v>
      </c>
      <c r="C74" s="20" t="s">
        <v>132</v>
      </c>
      <c r="D74" s="21" t="s">
        <v>124</v>
      </c>
      <c r="E74" s="20" t="s">
        <v>161</v>
      </c>
      <c r="F74" s="21" t="s">
        <v>134</v>
      </c>
      <c r="G74" s="21" t="s">
        <v>126</v>
      </c>
      <c r="H74" s="26"/>
      <c r="I74" s="20" t="str">
        <f>_xlfn.DISPIMG("ID_68139E77AD7A4A2EA204AD9F04052325",1)</f>
        <v>=DISPIMG("ID_68139E77AD7A4A2EA204AD9F04052325",1)</v>
      </c>
    </row>
    <row r="75" ht="204.1" spans="1:9">
      <c r="A75" s="20" t="s">
        <v>182</v>
      </c>
      <c r="B75" s="20" t="s">
        <v>154</v>
      </c>
      <c r="C75" s="20" t="s">
        <v>183</v>
      </c>
      <c r="D75" s="21" t="s">
        <v>124</v>
      </c>
      <c r="E75" s="20" t="s">
        <v>158</v>
      </c>
      <c r="F75" s="21" t="s">
        <v>134</v>
      </c>
      <c r="G75" s="21" t="s">
        <v>126</v>
      </c>
      <c r="H75" s="26"/>
      <c r="I75" s="20" t="str">
        <f>_xlfn.DISPIMG("ID_56AA6C00D0FA4DDFA4DACFA67287FE2E",1)</f>
        <v>=DISPIMG("ID_56AA6C00D0FA4DDFA4DACFA67287FE2E",1)</v>
      </c>
    </row>
    <row r="76" ht="203.95" spans="1:9">
      <c r="A76" s="32" t="s">
        <v>184</v>
      </c>
      <c r="B76" s="32" t="s">
        <v>185</v>
      </c>
      <c r="C76" s="32" t="s">
        <v>139</v>
      </c>
      <c r="D76" s="33" t="s">
        <v>124</v>
      </c>
      <c r="E76" s="32" t="s">
        <v>158</v>
      </c>
      <c r="F76" s="33" t="s">
        <v>134</v>
      </c>
      <c r="G76" s="33" t="s">
        <v>126</v>
      </c>
      <c r="H76" s="34" t="s">
        <v>186</v>
      </c>
      <c r="I76" s="32" t="str">
        <f>_xlfn.DISPIMG("ID_D9D63CFACA884DF8871209FCD55A7EA5",1)</f>
        <v>=DISPIMG("ID_D9D63CFACA884DF8871209FCD55A7EA5",1)</v>
      </c>
    </row>
    <row r="77" ht="204.1" spans="1:9">
      <c r="A77" s="20" t="s">
        <v>187</v>
      </c>
      <c r="B77" s="20" t="s">
        <v>188</v>
      </c>
      <c r="C77" s="20" t="s">
        <v>139</v>
      </c>
      <c r="D77" s="21" t="s">
        <v>124</v>
      </c>
      <c r="E77" s="20" t="s">
        <v>189</v>
      </c>
      <c r="F77" s="21" t="s">
        <v>134</v>
      </c>
      <c r="G77" s="21" t="s">
        <v>126</v>
      </c>
      <c r="H77" s="26"/>
      <c r="I77" s="20" t="str">
        <f>_xlfn.DISPIMG("ID_2B093298B9914B8A860BC78EDDA5B253",1)</f>
        <v>=DISPIMG("ID_2B093298B9914B8A860BC78EDDA5B253",1)</v>
      </c>
    </row>
    <row r="78" ht="204.1" spans="1:9">
      <c r="A78" s="32" t="s">
        <v>190</v>
      </c>
      <c r="B78" s="32" t="s">
        <v>191</v>
      </c>
      <c r="C78" s="32" t="s">
        <v>139</v>
      </c>
      <c r="D78" s="33" t="s">
        <v>124</v>
      </c>
      <c r="E78" s="32" t="s">
        <v>180</v>
      </c>
      <c r="F78" s="33" t="s">
        <v>134</v>
      </c>
      <c r="G78" s="33" t="s">
        <v>126</v>
      </c>
      <c r="H78" s="34"/>
      <c r="I78" s="32" t="str">
        <f>_xlfn.DISPIMG("ID_A58EEFC3C5FF4870909891546AA82D0E",1)</f>
        <v>=DISPIMG("ID_A58EEFC3C5FF4870909891546AA82D0E",1)</v>
      </c>
    </row>
    <row r="79" ht="204.1" spans="1:9">
      <c r="A79" s="20" t="s">
        <v>192</v>
      </c>
      <c r="B79" s="20" t="s">
        <v>193</v>
      </c>
      <c r="C79" s="20" t="s">
        <v>132</v>
      </c>
      <c r="D79" s="21" t="s">
        <v>124</v>
      </c>
      <c r="E79" s="20" t="s">
        <v>194</v>
      </c>
      <c r="F79" s="21" t="s">
        <v>134</v>
      </c>
      <c r="G79" s="21" t="s">
        <v>126</v>
      </c>
      <c r="H79" s="26"/>
      <c r="I79" s="20" t="str">
        <f>_xlfn.DISPIMG("ID_6C5FC279BAC3426FBC5B5826D35C550B",1)</f>
        <v>=DISPIMG("ID_6C5FC279BAC3426FBC5B5826D35C550B",1)</v>
      </c>
    </row>
    <row r="80" ht="204.1" spans="1:9">
      <c r="A80" s="32" t="s">
        <v>195</v>
      </c>
      <c r="B80" s="32" t="s">
        <v>165</v>
      </c>
      <c r="C80" s="32" t="s">
        <v>139</v>
      </c>
      <c r="D80" s="33" t="s">
        <v>124</v>
      </c>
      <c r="E80" s="32" t="s">
        <v>196</v>
      </c>
      <c r="F80" s="33" t="s">
        <v>134</v>
      </c>
      <c r="G80" s="33" t="s">
        <v>126</v>
      </c>
      <c r="H80" s="34"/>
      <c r="I80" s="32" t="str">
        <f>_xlfn.DISPIMG("ID_B96F3730D7D94CDD9ED8436B8D0DE00E",1)</f>
        <v>=DISPIMG("ID_B96F3730D7D94CDD9ED8436B8D0DE00E",1)</v>
      </c>
    </row>
    <row r="81" ht="204.1" spans="1:9">
      <c r="A81" s="32" t="s">
        <v>197</v>
      </c>
      <c r="B81" s="32" t="s">
        <v>149</v>
      </c>
      <c r="C81" s="32" t="s">
        <v>139</v>
      </c>
      <c r="D81" s="33" t="s">
        <v>124</v>
      </c>
      <c r="E81" s="32" t="s">
        <v>196</v>
      </c>
      <c r="F81" s="33" t="s">
        <v>134</v>
      </c>
      <c r="G81" s="33" t="s">
        <v>126</v>
      </c>
      <c r="H81" s="34"/>
      <c r="I81" s="32" t="str">
        <f>_xlfn.DISPIMG("ID_2ECA233769FA4B189C4381F465139676",1)</f>
        <v>=DISPIMG("ID_2ECA233769FA4B189C4381F465139676",1)</v>
      </c>
    </row>
    <row r="82" ht="204.1" spans="1:9">
      <c r="A82" s="32" t="s">
        <v>198</v>
      </c>
      <c r="B82" s="32" t="s">
        <v>154</v>
      </c>
      <c r="C82" s="32" t="s">
        <v>139</v>
      </c>
      <c r="D82" s="33" t="s">
        <v>124</v>
      </c>
      <c r="E82" s="32" t="s">
        <v>196</v>
      </c>
      <c r="F82" s="33" t="s">
        <v>134</v>
      </c>
      <c r="G82" s="33" t="s">
        <v>126</v>
      </c>
      <c r="H82" s="34"/>
      <c r="I82" s="32" t="str">
        <f>_xlfn.DISPIMG("ID_C2464081E14C486D80B0D3EEAC6C532A",1)</f>
        <v>=DISPIMG("ID_C2464081E14C486D80B0D3EEAC6C532A",1)</v>
      </c>
    </row>
    <row r="83" ht="204.1" spans="1:9">
      <c r="A83" s="20" t="s">
        <v>199</v>
      </c>
      <c r="B83" s="20" t="s">
        <v>200</v>
      </c>
      <c r="C83" s="20" t="s">
        <v>132</v>
      </c>
      <c r="D83" s="21" t="s">
        <v>124</v>
      </c>
      <c r="E83" s="20" t="s">
        <v>161</v>
      </c>
      <c r="F83" s="21" t="s">
        <v>134</v>
      </c>
      <c r="G83" s="21" t="s">
        <v>126</v>
      </c>
      <c r="H83" s="26"/>
      <c r="I83" s="20" t="str">
        <f>_xlfn.DISPIMG("ID_33144B6DEADA41F48FF6A62A8C23BFAB",1)</f>
        <v>=DISPIMG("ID_33144B6DEADA41F48FF6A62A8C23BFAB",1)</v>
      </c>
    </row>
    <row r="84" ht="204.1" spans="1:9">
      <c r="A84" s="32" t="s">
        <v>201</v>
      </c>
      <c r="B84" s="32" t="s">
        <v>202</v>
      </c>
      <c r="C84" s="32" t="s">
        <v>132</v>
      </c>
      <c r="D84" s="33" t="s">
        <v>124</v>
      </c>
      <c r="E84" s="32" t="s">
        <v>161</v>
      </c>
      <c r="F84" s="33" t="s">
        <v>134</v>
      </c>
      <c r="G84" s="33" t="s">
        <v>126</v>
      </c>
      <c r="H84" s="34"/>
      <c r="I84" s="32" t="str">
        <f>_xlfn.DISPIMG("ID_33F149CED5454813BD97953A7DE504D7",1)</f>
        <v>=DISPIMG("ID_33F149CED5454813BD97953A7DE504D7",1)</v>
      </c>
    </row>
    <row r="85" ht="204.1" spans="1:9">
      <c r="A85" s="32" t="s">
        <v>203</v>
      </c>
      <c r="B85" s="32" t="s">
        <v>204</v>
      </c>
      <c r="C85" s="32" t="s">
        <v>132</v>
      </c>
      <c r="D85" s="33" t="s">
        <v>124</v>
      </c>
      <c r="E85" s="32" t="s">
        <v>161</v>
      </c>
      <c r="F85" s="33" t="s">
        <v>134</v>
      </c>
      <c r="G85" s="33" t="s">
        <v>126</v>
      </c>
      <c r="H85" s="34"/>
      <c r="I85" s="32" t="str">
        <f>_xlfn.DISPIMG("ID_C20630C38FCF4248926D7A95E9DD771E",1)</f>
        <v>=DISPIMG("ID_C20630C38FCF4248926D7A95E9DD771E",1)</v>
      </c>
    </row>
    <row r="86" ht="204.1" spans="1:9">
      <c r="A86" s="20" t="s">
        <v>205</v>
      </c>
      <c r="B86" s="20" t="s">
        <v>206</v>
      </c>
      <c r="C86" s="20" t="s">
        <v>207</v>
      </c>
      <c r="D86" s="21" t="s">
        <v>124</v>
      </c>
      <c r="E86" s="20" t="s">
        <v>161</v>
      </c>
      <c r="F86" s="21" t="s">
        <v>134</v>
      </c>
      <c r="G86" s="21" t="s">
        <v>126</v>
      </c>
      <c r="H86" s="26"/>
      <c r="I86" s="20" t="str">
        <f>_xlfn.DISPIMG("ID_1656604BA46F4731839CF2F4B5AC900C",1)</f>
        <v>=DISPIMG("ID_1656604BA46F4731839CF2F4B5AC900C",1)</v>
      </c>
    </row>
    <row r="87" ht="204.1" spans="1:9">
      <c r="A87" s="20" t="s">
        <v>208</v>
      </c>
      <c r="B87" s="20" t="s">
        <v>206</v>
      </c>
      <c r="C87" s="20" t="s">
        <v>207</v>
      </c>
      <c r="D87" s="21" t="s">
        <v>124</v>
      </c>
      <c r="E87" s="20" t="s">
        <v>161</v>
      </c>
      <c r="F87" s="21" t="s">
        <v>134</v>
      </c>
      <c r="G87" s="21" t="s">
        <v>126</v>
      </c>
      <c r="H87" s="26"/>
      <c r="I87" s="20" t="str">
        <f>_xlfn.DISPIMG("ID_9FCDA072F4CA41ACA4BAB40DF80FF2ED",1)</f>
        <v>=DISPIMG("ID_9FCDA072F4CA41ACA4BAB40DF80FF2ED",1)</v>
      </c>
    </row>
    <row r="88" ht="204.1" spans="1:9">
      <c r="A88" s="20" t="s">
        <v>209</v>
      </c>
      <c r="B88" s="20" t="s">
        <v>210</v>
      </c>
      <c r="C88" s="20" t="s">
        <v>211</v>
      </c>
      <c r="D88" s="21" t="s">
        <v>124</v>
      </c>
      <c r="E88" s="20" t="s">
        <v>161</v>
      </c>
      <c r="F88" s="21" t="s">
        <v>134</v>
      </c>
      <c r="G88" s="21" t="s">
        <v>126</v>
      </c>
      <c r="H88" s="26"/>
      <c r="I88" s="20" t="str">
        <f>_xlfn.DISPIMG("ID_72827FAF13554451B638862B8A75A6BF",1)</f>
        <v>=DISPIMG("ID_72827FAF13554451B638862B8A75A6BF",1)</v>
      </c>
    </row>
    <row r="89" ht="204.1" spans="1:9">
      <c r="A89" s="20" t="s">
        <v>212</v>
      </c>
      <c r="B89" s="20" t="s">
        <v>213</v>
      </c>
      <c r="C89" s="20" t="s">
        <v>132</v>
      </c>
      <c r="D89" s="21" t="s">
        <v>124</v>
      </c>
      <c r="E89" s="20" t="s">
        <v>161</v>
      </c>
      <c r="F89" s="21" t="s">
        <v>134</v>
      </c>
      <c r="G89" s="21" t="s">
        <v>126</v>
      </c>
      <c r="H89" s="26"/>
      <c r="I89" s="20" t="str">
        <f>_xlfn.DISPIMG("ID_73CC419721B943BC9E62DE00BE8E8068",1)</f>
        <v>=DISPIMG("ID_73CC419721B943BC9E62DE00BE8E8068",1)</v>
      </c>
    </row>
    <row r="90" ht="204.1" spans="1:9">
      <c r="A90" s="20" t="s">
        <v>214</v>
      </c>
      <c r="B90" s="20" t="s">
        <v>152</v>
      </c>
      <c r="C90" s="20" t="s">
        <v>215</v>
      </c>
      <c r="D90" s="21" t="s">
        <v>124</v>
      </c>
      <c r="E90" s="20" t="s">
        <v>161</v>
      </c>
      <c r="F90" s="21" t="s">
        <v>134</v>
      </c>
      <c r="G90" s="21" t="s">
        <v>126</v>
      </c>
      <c r="H90" s="26"/>
      <c r="I90" s="20" t="str">
        <f>_xlfn.DISPIMG("ID_15A98DAECE474032B07843BEA431D63B",1)</f>
        <v>=DISPIMG("ID_15A98DAECE474032B07843BEA431D63B",1)</v>
      </c>
    </row>
    <row r="91" ht="204.1" spans="1:9">
      <c r="A91" s="32" t="s">
        <v>216</v>
      </c>
      <c r="B91" s="32" t="s">
        <v>142</v>
      </c>
      <c r="C91" s="32" t="s">
        <v>217</v>
      </c>
      <c r="D91" s="33" t="s">
        <v>124</v>
      </c>
      <c r="E91" s="32" t="s">
        <v>161</v>
      </c>
      <c r="F91" s="33" t="s">
        <v>134</v>
      </c>
      <c r="G91" s="33" t="s">
        <v>126</v>
      </c>
      <c r="H91" s="34"/>
      <c r="I91" s="32" t="str">
        <f>_xlfn.DISPIMG("ID_948CE213A15E4F9BB0C0F6B05A86F680",1)</f>
        <v>=DISPIMG("ID_948CE213A15E4F9BB0C0F6B05A86F680",1)</v>
      </c>
    </row>
    <row r="92" ht="204.05" spans="1:9">
      <c r="A92" s="32" t="s">
        <v>218</v>
      </c>
      <c r="B92" s="32" t="s">
        <v>219</v>
      </c>
      <c r="C92" s="32" t="s">
        <v>217</v>
      </c>
      <c r="D92" s="33" t="s">
        <v>124</v>
      </c>
      <c r="E92" s="32" t="s">
        <v>161</v>
      </c>
      <c r="F92" s="33" t="s">
        <v>134</v>
      </c>
      <c r="G92" s="33" t="s">
        <v>126</v>
      </c>
      <c r="H92" s="34"/>
      <c r="I92" s="32" t="str">
        <f>_xlfn.DISPIMG("ID_B5956E4E34C64171820A416B2E91D96E",1)</f>
        <v>=DISPIMG("ID_B5956E4E34C64171820A416B2E91D96E",1)</v>
      </c>
    </row>
    <row r="93" ht="204.1" spans="1:9">
      <c r="A93" s="20" t="s">
        <v>220</v>
      </c>
      <c r="B93" s="20" t="s">
        <v>149</v>
      </c>
      <c r="C93" s="20" t="s">
        <v>132</v>
      </c>
      <c r="D93" s="21" t="s">
        <v>124</v>
      </c>
      <c r="E93" s="20" t="s">
        <v>174</v>
      </c>
      <c r="F93" s="21" t="s">
        <v>134</v>
      </c>
      <c r="G93" s="21" t="s">
        <v>126</v>
      </c>
      <c r="H93" s="26"/>
      <c r="I93" s="20" t="str">
        <f>_xlfn.DISPIMG("ID_849AB47BBA3A419E86778DB54C834950",1)</f>
        <v>=DISPIMG("ID_849AB47BBA3A419E86778DB54C834950",1)</v>
      </c>
    </row>
    <row r="94" ht="204.1" spans="1:9">
      <c r="A94" s="20" t="s">
        <v>221</v>
      </c>
      <c r="B94" s="20" t="s">
        <v>222</v>
      </c>
      <c r="C94" s="20" t="s">
        <v>139</v>
      </c>
      <c r="D94" s="21" t="s">
        <v>124</v>
      </c>
      <c r="E94" s="20" t="s">
        <v>143</v>
      </c>
      <c r="F94" s="21" t="s">
        <v>134</v>
      </c>
      <c r="G94" s="21" t="s">
        <v>126</v>
      </c>
      <c r="H94" s="26"/>
      <c r="I94" s="20" t="str">
        <f>_xlfn.DISPIMG("ID_9A8DDE7A3EE9426880C20FE35AD84ED6",1)</f>
        <v>=DISPIMG("ID_9A8DDE7A3EE9426880C20FE35AD84ED6",1)</v>
      </c>
    </row>
    <row r="95" ht="204.1" spans="1:9">
      <c r="A95" s="32" t="s">
        <v>223</v>
      </c>
      <c r="B95" s="20" t="s">
        <v>206</v>
      </c>
      <c r="C95" s="20" t="s">
        <v>224</v>
      </c>
      <c r="D95" s="21" t="s">
        <v>124</v>
      </c>
      <c r="E95" s="20" t="s">
        <v>143</v>
      </c>
      <c r="F95" s="21" t="s">
        <v>134</v>
      </c>
      <c r="G95" s="21" t="s">
        <v>126</v>
      </c>
      <c r="H95" s="26"/>
      <c r="I95" s="20" t="str">
        <f>_xlfn.DISPIMG("ID_69B07EE2FEA046228B2CE73D5B0FADF0",1)</f>
        <v>=DISPIMG("ID_69B07EE2FEA046228B2CE73D5B0FADF0",1)</v>
      </c>
    </row>
    <row r="96" ht="204.1" spans="1:9">
      <c r="A96" s="32" t="s">
        <v>225</v>
      </c>
      <c r="B96" s="20" t="s">
        <v>142</v>
      </c>
      <c r="C96" s="20" t="s">
        <v>224</v>
      </c>
      <c r="D96" s="21" t="s">
        <v>124</v>
      </c>
      <c r="E96" s="20" t="s">
        <v>143</v>
      </c>
      <c r="F96" s="21" t="s">
        <v>134</v>
      </c>
      <c r="G96" s="21" t="s">
        <v>126</v>
      </c>
      <c r="H96" s="26"/>
      <c r="I96" s="20" t="str">
        <f>_xlfn.DISPIMG("ID_03CB8BC873914FD49302427848AAFE9D",1)</f>
        <v>=DISPIMG("ID_03CB8BC873914FD49302427848AAFE9D",1)</v>
      </c>
    </row>
    <row r="97" ht="204.1" spans="1:9">
      <c r="A97" s="32" t="s">
        <v>226</v>
      </c>
      <c r="B97" s="20" t="s">
        <v>227</v>
      </c>
      <c r="C97" s="20" t="s">
        <v>139</v>
      </c>
      <c r="D97" s="21" t="s">
        <v>124</v>
      </c>
      <c r="E97" s="20" t="s">
        <v>143</v>
      </c>
      <c r="F97" s="21" t="s">
        <v>134</v>
      </c>
      <c r="G97" s="21" t="s">
        <v>126</v>
      </c>
      <c r="H97" s="26"/>
      <c r="I97" s="20" t="str">
        <f>_xlfn.DISPIMG("ID_DEB8C647E04D43E4B6FF98A43866077B",1)</f>
        <v>=DISPIMG("ID_DEB8C647E04D43E4B6FF98A43866077B",1)</v>
      </c>
    </row>
    <row r="98" ht="204.35" spans="1:9">
      <c r="A98" s="20" t="s">
        <v>228</v>
      </c>
      <c r="B98" s="20" t="s">
        <v>142</v>
      </c>
      <c r="C98" s="20" t="s">
        <v>139</v>
      </c>
      <c r="D98" s="21" t="s">
        <v>124</v>
      </c>
      <c r="E98" s="20" t="s">
        <v>194</v>
      </c>
      <c r="F98" s="21" t="s">
        <v>134</v>
      </c>
      <c r="G98" s="21" t="s">
        <v>126</v>
      </c>
      <c r="H98" s="26"/>
      <c r="I98" s="20" t="str">
        <f>_xlfn.DISPIMG("ID_1187BD30B68A4686804A9A3D8E98159C",1)</f>
        <v>=DISPIMG("ID_1187BD30B68A4686804A9A3D8E98159C",1)</v>
      </c>
    </row>
    <row r="99" ht="204.1" spans="1:9">
      <c r="A99" s="20" t="s">
        <v>229</v>
      </c>
      <c r="B99" s="20" t="s">
        <v>222</v>
      </c>
      <c r="C99" s="20" t="s">
        <v>157</v>
      </c>
      <c r="D99" s="21" t="s">
        <v>124</v>
      </c>
      <c r="E99" s="20" t="s">
        <v>161</v>
      </c>
      <c r="F99" s="21" t="s">
        <v>134</v>
      </c>
      <c r="G99" s="21" t="s">
        <v>126</v>
      </c>
      <c r="H99" s="26"/>
      <c r="I99" s="20" t="str">
        <f>_xlfn.DISPIMG("ID_C7B85D84318F4A0C997F63D4B1D4B27F",1)</f>
        <v>=DISPIMG("ID_C7B85D84318F4A0C997F63D4B1D4B27F",1)</v>
      </c>
    </row>
    <row r="100" ht="204.1" spans="1:9">
      <c r="A100" s="20" t="s">
        <v>230</v>
      </c>
      <c r="B100" s="20" t="s">
        <v>231</v>
      </c>
      <c r="C100" s="20" t="s">
        <v>232</v>
      </c>
      <c r="D100" s="21" t="s">
        <v>124</v>
      </c>
      <c r="E100" s="20" t="s">
        <v>233</v>
      </c>
      <c r="F100" s="21" t="s">
        <v>134</v>
      </c>
      <c r="G100" s="21" t="s">
        <v>126</v>
      </c>
      <c r="H100" s="26"/>
      <c r="I100" s="20" t="str">
        <f>_xlfn.DISPIMG("ID_5E2EAF240D934978B1D416CD0F53DBDF",1)</f>
        <v>=DISPIMG("ID_5E2EAF240D934978B1D416CD0F53DBDF",1)</v>
      </c>
    </row>
    <row r="101" ht="204.1" spans="1:9">
      <c r="A101" s="20" t="s">
        <v>234</v>
      </c>
      <c r="B101" s="20" t="s">
        <v>156</v>
      </c>
      <c r="C101" s="20" t="s">
        <v>139</v>
      </c>
      <c r="D101" s="21" t="s">
        <v>124</v>
      </c>
      <c r="E101" s="20" t="s">
        <v>189</v>
      </c>
      <c r="F101" s="21" t="s">
        <v>134</v>
      </c>
      <c r="G101" s="21" t="s">
        <v>126</v>
      </c>
      <c r="H101" s="26"/>
      <c r="I101" s="20" t="str">
        <f>_xlfn.DISPIMG("ID_5DF3DCF55C1A4BFF8FF21E4985B6BCD6",1)</f>
        <v>=DISPIMG("ID_5DF3DCF55C1A4BFF8FF21E4985B6BCD6",1)</v>
      </c>
    </row>
    <row r="102" ht="204.35" spans="1:9">
      <c r="A102" s="20" t="s">
        <v>235</v>
      </c>
      <c r="B102" s="20" t="s">
        <v>142</v>
      </c>
      <c r="C102" s="20" t="s">
        <v>224</v>
      </c>
      <c r="D102" s="21" t="s">
        <v>124</v>
      </c>
      <c r="E102" s="20" t="s">
        <v>194</v>
      </c>
      <c r="F102" s="21" t="s">
        <v>134</v>
      </c>
      <c r="G102" s="21" t="s">
        <v>126</v>
      </c>
      <c r="H102" s="26"/>
      <c r="I102" s="20" t="str">
        <f>_xlfn.DISPIMG("ID_7010DCE5A5C54A5680F620989C89A065",1)</f>
        <v>=DISPIMG("ID_7010DCE5A5C54A5680F620989C89A065",1)</v>
      </c>
    </row>
    <row r="103" ht="204.1" spans="1:9">
      <c r="A103" s="20" t="s">
        <v>236</v>
      </c>
      <c r="B103" s="20" t="s">
        <v>138</v>
      </c>
      <c r="C103" s="20" t="s">
        <v>237</v>
      </c>
      <c r="D103" s="21" t="s">
        <v>124</v>
      </c>
      <c r="E103" s="20" t="s">
        <v>194</v>
      </c>
      <c r="F103" s="21" t="s">
        <v>134</v>
      </c>
      <c r="G103" s="21" t="s">
        <v>126</v>
      </c>
      <c r="H103" s="26"/>
      <c r="I103" s="20" t="str">
        <f>_xlfn.DISPIMG("ID_9184D0EED62C439EB136E1BF9D1B11EB",1)</f>
        <v>=DISPIMG("ID_9184D0EED62C439EB136E1BF9D1B11EB",1)</v>
      </c>
    </row>
    <row r="104" ht="204.35" spans="1:9">
      <c r="A104" s="20" t="s">
        <v>238</v>
      </c>
      <c r="B104" s="20" t="s">
        <v>227</v>
      </c>
      <c r="C104" s="20" t="s">
        <v>239</v>
      </c>
      <c r="D104" s="21" t="s">
        <v>124</v>
      </c>
      <c r="E104" s="20" t="s">
        <v>143</v>
      </c>
      <c r="F104" s="21" t="s">
        <v>134</v>
      </c>
      <c r="G104" s="21" t="s">
        <v>126</v>
      </c>
      <c r="H104" s="26"/>
      <c r="I104" s="20" t="str">
        <f>_xlfn.DISPIMG("ID_9C119A06675C456C8D9011F8B48F3E8C",1)</f>
        <v>=DISPIMG("ID_9C119A06675C456C8D9011F8B48F3E8C",1)</v>
      </c>
    </row>
    <row r="105" ht="204.1" spans="1:9">
      <c r="A105" s="20" t="s">
        <v>240</v>
      </c>
      <c r="B105" s="20" t="s">
        <v>173</v>
      </c>
      <c r="C105" s="20" t="s">
        <v>139</v>
      </c>
      <c r="D105" s="21" t="s">
        <v>124</v>
      </c>
      <c r="E105" s="20" t="s">
        <v>143</v>
      </c>
      <c r="F105" s="21" t="s">
        <v>134</v>
      </c>
      <c r="G105" s="21" t="s">
        <v>126</v>
      </c>
      <c r="H105" s="26"/>
      <c r="I105" s="20" t="str">
        <f>_xlfn.DISPIMG("ID_F8413590813C418F9349E6136C67B1A1",1)</f>
        <v>=DISPIMG("ID_F8413590813C418F9349E6136C67B1A1",1)</v>
      </c>
    </row>
    <row r="106" ht="204.35" spans="1:9">
      <c r="A106" s="20" t="s">
        <v>241</v>
      </c>
      <c r="B106" s="20" t="s">
        <v>138</v>
      </c>
      <c r="C106" s="20" t="s">
        <v>242</v>
      </c>
      <c r="D106" s="21" t="s">
        <v>124</v>
      </c>
      <c r="E106" s="20" t="s">
        <v>143</v>
      </c>
      <c r="F106" s="21" t="s">
        <v>134</v>
      </c>
      <c r="G106" s="21" t="s">
        <v>126</v>
      </c>
      <c r="H106" s="26"/>
      <c r="I106" s="20" t="str">
        <f>_xlfn.DISPIMG("ID_38D42D78D69B42E885FAF39C3DE469D1",1)</f>
        <v>=DISPIMG("ID_38D42D78D69B42E885FAF39C3DE469D1",1)</v>
      </c>
    </row>
    <row r="107" ht="204.1" spans="1:9">
      <c r="A107" s="20" t="s">
        <v>243</v>
      </c>
      <c r="B107" s="20" t="s">
        <v>154</v>
      </c>
      <c r="C107" s="20" t="s">
        <v>139</v>
      </c>
      <c r="D107" s="21" t="s">
        <v>124</v>
      </c>
      <c r="E107" s="20" t="s">
        <v>180</v>
      </c>
      <c r="F107" s="21" t="s">
        <v>134</v>
      </c>
      <c r="G107" s="21" t="s">
        <v>126</v>
      </c>
      <c r="H107" s="26"/>
      <c r="I107" s="20" t="str">
        <f>_xlfn.DISPIMG("ID_AF348E66B7244B108F9E90EB67E3D620",1)</f>
        <v>=DISPIMG("ID_AF348E66B7244B108F9E90EB67E3D620",1)</v>
      </c>
    </row>
    <row r="108" ht="204.1" spans="1:9">
      <c r="A108" s="20" t="s">
        <v>244</v>
      </c>
      <c r="B108" s="20" t="s">
        <v>154</v>
      </c>
      <c r="C108" s="20" t="s">
        <v>139</v>
      </c>
      <c r="D108" s="21" t="s">
        <v>124</v>
      </c>
      <c r="E108" s="20" t="s">
        <v>180</v>
      </c>
      <c r="F108" s="21" t="s">
        <v>134</v>
      </c>
      <c r="G108" s="21" t="s">
        <v>126</v>
      </c>
      <c r="H108" s="26"/>
      <c r="I108" s="20" t="str">
        <f>_xlfn.DISPIMG("ID_B8006EEF684449E8A4D21E562DB4D871",1)</f>
        <v>=DISPIMG("ID_B8006EEF684449E8A4D21E562DB4D871",1)</v>
      </c>
    </row>
    <row r="109" ht="204.1" spans="1:9">
      <c r="A109" s="20" t="s">
        <v>245</v>
      </c>
      <c r="B109" s="20" t="s">
        <v>154</v>
      </c>
      <c r="C109" s="20" t="s">
        <v>139</v>
      </c>
      <c r="D109" s="21" t="s">
        <v>124</v>
      </c>
      <c r="E109" s="20" t="s">
        <v>174</v>
      </c>
      <c r="F109" s="21" t="s">
        <v>134</v>
      </c>
      <c r="G109" s="21" t="s">
        <v>126</v>
      </c>
      <c r="H109" s="26"/>
      <c r="I109" s="20" t="str">
        <f>_xlfn.DISPIMG("ID_5AD396C59F9340838A385B817694F1F0",1)</f>
        <v>=DISPIMG("ID_5AD396C59F9340838A385B817694F1F0",1)</v>
      </c>
    </row>
    <row r="110" ht="204.35" spans="1:9">
      <c r="A110" s="20" t="s">
        <v>246</v>
      </c>
      <c r="B110" s="20" t="s">
        <v>149</v>
      </c>
      <c r="C110" s="20" t="s">
        <v>157</v>
      </c>
      <c r="D110" s="21" t="s">
        <v>124</v>
      </c>
      <c r="E110" s="20" t="s">
        <v>247</v>
      </c>
      <c r="F110" s="21" t="s">
        <v>134</v>
      </c>
      <c r="G110" s="21" t="s">
        <v>126</v>
      </c>
      <c r="H110" s="26"/>
      <c r="I110" s="20" t="str">
        <f>_xlfn.DISPIMG("ID_11624820CCF043AD977105BB293C52BA",1)</f>
        <v>=DISPIMG("ID_11624820CCF043AD977105BB293C52BA",1)</v>
      </c>
    </row>
    <row r="111" ht="204.35" spans="1:9">
      <c r="A111" s="20" t="s">
        <v>248</v>
      </c>
      <c r="B111" s="20" t="s">
        <v>206</v>
      </c>
      <c r="C111" s="20" t="s">
        <v>157</v>
      </c>
      <c r="D111" s="21" t="s">
        <v>124</v>
      </c>
      <c r="E111" s="20" t="s">
        <v>247</v>
      </c>
      <c r="F111" s="21" t="s">
        <v>134</v>
      </c>
      <c r="G111" s="21" t="s">
        <v>126</v>
      </c>
      <c r="H111" s="28"/>
      <c r="I111" s="20" t="str">
        <f>_xlfn.DISPIMG("ID_886754C6274D4798AB95AC7A275647B2",1)</f>
        <v>=DISPIMG("ID_886754C6274D4798AB95AC7A275647B2",1)</v>
      </c>
    </row>
    <row r="112" ht="204.05" spans="1:9">
      <c r="A112" s="20" t="s">
        <v>249</v>
      </c>
      <c r="B112" s="20" t="s">
        <v>142</v>
      </c>
      <c r="C112" s="20" t="s">
        <v>132</v>
      </c>
      <c r="D112" s="21" t="s">
        <v>124</v>
      </c>
      <c r="E112" s="20" t="s">
        <v>143</v>
      </c>
      <c r="F112" s="35" t="s">
        <v>134</v>
      </c>
      <c r="G112" s="21" t="s">
        <v>126</v>
      </c>
      <c r="H112" s="28"/>
      <c r="I112" s="20" t="str">
        <f>_xlfn.DISPIMG("ID_4514CDCF67C04E83A8DF2416E0B4ADA5",1)</f>
        <v>=DISPIMG("ID_4514CDCF67C04E83A8DF2416E0B4ADA5",1)</v>
      </c>
    </row>
    <row r="113" ht="204.1" spans="1:9">
      <c r="A113" s="20" t="s">
        <v>250</v>
      </c>
      <c r="B113" s="20" t="s">
        <v>251</v>
      </c>
      <c r="C113" s="20" t="s">
        <v>132</v>
      </c>
      <c r="D113" s="21" t="s">
        <v>124</v>
      </c>
      <c r="E113" s="20" t="s">
        <v>143</v>
      </c>
      <c r="F113" s="35" t="s">
        <v>134</v>
      </c>
      <c r="G113" s="21" t="s">
        <v>126</v>
      </c>
      <c r="H113" s="28"/>
      <c r="I113" s="20" t="str">
        <f>_xlfn.DISPIMG("ID_75C8B4BDE66A4A93A179E45BF92D1BA5",1)</f>
        <v>=DISPIMG("ID_75C8B4BDE66A4A93A179E45BF92D1BA5",1)</v>
      </c>
    </row>
    <row r="114" ht="204.35" spans="1:9">
      <c r="A114" s="20" t="s">
        <v>252</v>
      </c>
      <c r="B114" s="20" t="s">
        <v>193</v>
      </c>
      <c r="C114" s="20" t="s">
        <v>157</v>
      </c>
      <c r="D114" s="21" t="s">
        <v>124</v>
      </c>
      <c r="E114" s="20" t="s">
        <v>161</v>
      </c>
      <c r="F114" s="35" t="s">
        <v>134</v>
      </c>
      <c r="G114" s="21" t="s">
        <v>126</v>
      </c>
      <c r="H114" s="28"/>
      <c r="I114" s="20" t="str">
        <f>_xlfn.DISPIMG("ID_AEB5E0D0ABAB4CFE8D6A91097DCABD52",1)</f>
        <v>=DISPIMG("ID_AEB5E0D0ABAB4CFE8D6A91097DCABD52",1)</v>
      </c>
    </row>
    <row r="115" ht="204.35" spans="1:9">
      <c r="A115" s="20" t="s">
        <v>253</v>
      </c>
      <c r="B115" s="20" t="s">
        <v>222</v>
      </c>
      <c r="C115" s="20" t="s">
        <v>254</v>
      </c>
      <c r="D115" s="21" t="s">
        <v>124</v>
      </c>
      <c r="E115" s="20" t="s">
        <v>161</v>
      </c>
      <c r="F115" s="35" t="s">
        <v>134</v>
      </c>
      <c r="G115" s="21" t="s">
        <v>126</v>
      </c>
      <c r="H115" s="28"/>
      <c r="I115" s="20" t="str">
        <f>_xlfn.DISPIMG("ID_1A656634B05B40F2B892E04CBC77D2AB",1)</f>
        <v>=DISPIMG("ID_1A656634B05B40F2B892E04CBC77D2AB",1)</v>
      </c>
    </row>
    <row r="116" ht="361.4" spans="1:9">
      <c r="A116" s="20" t="s">
        <v>255</v>
      </c>
      <c r="B116" s="20" t="s">
        <v>256</v>
      </c>
      <c r="C116" s="20" t="s">
        <v>254</v>
      </c>
      <c r="D116" s="21" t="s">
        <v>124</v>
      </c>
      <c r="E116" s="20" t="s">
        <v>161</v>
      </c>
      <c r="F116" s="35" t="s">
        <v>134</v>
      </c>
      <c r="G116" s="21" t="s">
        <v>126</v>
      </c>
      <c r="H116" s="28"/>
      <c r="I116" s="20" t="str">
        <f>_xlfn.DISPIMG("ID_BF601A4DB0DE411098382C480D22D3F1",1)</f>
        <v>=DISPIMG("ID_BF601A4DB0DE411098382C480D22D3F1",1)</v>
      </c>
    </row>
    <row r="117" ht="361.4" spans="1:9">
      <c r="A117" s="20" t="s">
        <v>257</v>
      </c>
      <c r="B117" s="20" t="s">
        <v>138</v>
      </c>
      <c r="C117" s="20" t="s">
        <v>254</v>
      </c>
      <c r="D117" s="21" t="s">
        <v>124</v>
      </c>
      <c r="E117" s="20" t="s">
        <v>161</v>
      </c>
      <c r="F117" s="35" t="s">
        <v>134</v>
      </c>
      <c r="G117" s="21" t="s">
        <v>126</v>
      </c>
      <c r="H117" s="28"/>
      <c r="I117" s="20" t="str">
        <f>_xlfn.DISPIMG("ID_91AB82CE8D8B45F3B495BD10B144F512",1)</f>
        <v>=DISPIMG("ID_91AB82CE8D8B45F3B495BD10B144F512",1)</v>
      </c>
    </row>
    <row r="118" ht="361.4" spans="1:9">
      <c r="A118" s="20" t="s">
        <v>258</v>
      </c>
      <c r="B118" s="20" t="s">
        <v>206</v>
      </c>
      <c r="C118" s="20" t="s">
        <v>259</v>
      </c>
      <c r="D118" s="21" t="s">
        <v>124</v>
      </c>
      <c r="E118" s="20" t="s">
        <v>143</v>
      </c>
      <c r="F118" s="35" t="s">
        <v>134</v>
      </c>
      <c r="G118" s="21" t="s">
        <v>126</v>
      </c>
      <c r="H118" s="28"/>
      <c r="I118" s="20" t="str">
        <f>_xlfn.DISPIMG("ID_F9C59CB4206F42E7A3C444971AA56BBF",1)</f>
        <v>=DISPIMG("ID_F9C59CB4206F42E7A3C444971AA56BBF",1)</v>
      </c>
    </row>
    <row r="119" ht="204.35" spans="1:9">
      <c r="A119" s="20" t="s">
        <v>260</v>
      </c>
      <c r="B119" s="20" t="s">
        <v>227</v>
      </c>
      <c r="C119" s="20" t="s">
        <v>261</v>
      </c>
      <c r="D119" s="21" t="s">
        <v>124</v>
      </c>
      <c r="E119" s="20" t="s">
        <v>247</v>
      </c>
      <c r="F119" s="35" t="s">
        <v>134</v>
      </c>
      <c r="G119" s="21" t="s">
        <v>126</v>
      </c>
      <c r="H119" s="28"/>
      <c r="I119" s="20" t="str">
        <f>_xlfn.DISPIMG("ID_27465CAA99754243885ADF8A5C75D841",1)</f>
        <v>=DISPIMG("ID_27465CAA99754243885ADF8A5C75D841",1)</v>
      </c>
    </row>
    <row r="120" ht="361.4" spans="1:9">
      <c r="A120" s="20" t="s">
        <v>262</v>
      </c>
      <c r="B120" s="20" t="s">
        <v>206</v>
      </c>
      <c r="C120" s="20" t="s">
        <v>263</v>
      </c>
      <c r="D120" s="21" t="s">
        <v>124</v>
      </c>
      <c r="E120" s="20" t="s">
        <v>247</v>
      </c>
      <c r="F120" s="35" t="s">
        <v>134</v>
      </c>
      <c r="G120" s="21" t="s">
        <v>126</v>
      </c>
      <c r="H120" s="28"/>
      <c r="I120" s="20" t="str">
        <f>_xlfn.DISPIMG("ID_5B5DE2BE2ABE4BABB1734D146A899B13",1)</f>
        <v>=DISPIMG("ID_5B5DE2BE2ABE4BABB1734D146A899B13",1)</v>
      </c>
    </row>
    <row r="121" ht="361.4" spans="1:9">
      <c r="A121" s="20" t="s">
        <v>264</v>
      </c>
      <c r="B121" s="20" t="s">
        <v>206</v>
      </c>
      <c r="C121" s="20" t="s">
        <v>261</v>
      </c>
      <c r="D121" s="21" t="s">
        <v>124</v>
      </c>
      <c r="E121" s="20" t="s">
        <v>247</v>
      </c>
      <c r="F121" s="35" t="s">
        <v>134</v>
      </c>
      <c r="G121" s="21" t="s">
        <v>126</v>
      </c>
      <c r="H121" s="28"/>
      <c r="I121" s="20" t="str">
        <f>_xlfn.DISPIMG("ID_F856D66D17604072A9330B2C1BB45B2B",1)</f>
        <v>=DISPIMG("ID_F856D66D17604072A9330B2C1BB45B2B",1)</v>
      </c>
    </row>
    <row r="122" ht="204.1" spans="1:9">
      <c r="A122" s="20" t="s">
        <v>265</v>
      </c>
      <c r="B122" s="20" t="s">
        <v>256</v>
      </c>
      <c r="C122" s="20" t="s">
        <v>237</v>
      </c>
      <c r="D122" s="21" t="s">
        <v>124</v>
      </c>
      <c r="E122" s="20" t="s">
        <v>180</v>
      </c>
      <c r="F122" s="35" t="s">
        <v>134</v>
      </c>
      <c r="G122" s="21" t="s">
        <v>126</v>
      </c>
      <c r="H122" s="28"/>
      <c r="I122" s="20" t="str">
        <f>_xlfn.DISPIMG("ID_13670951BD7E454E94BC58D4B28D365E",1)</f>
        <v>=DISPIMG("ID_13670951BD7E454E94BC58D4B28D365E",1)</v>
      </c>
    </row>
    <row r="123" ht="204.1" spans="1:9">
      <c r="A123" s="20" t="s">
        <v>266</v>
      </c>
      <c r="B123" s="20" t="s">
        <v>256</v>
      </c>
      <c r="C123" s="20" t="s">
        <v>239</v>
      </c>
      <c r="D123" s="21" t="s">
        <v>124</v>
      </c>
      <c r="E123" s="20" t="s">
        <v>143</v>
      </c>
      <c r="F123" s="35" t="s">
        <v>134</v>
      </c>
      <c r="G123" s="21" t="s">
        <v>126</v>
      </c>
      <c r="H123" s="28"/>
      <c r="I123" s="20" t="str">
        <f>_xlfn.DISPIMG("ID_F1449126489C4892B71C9B52DC4C30B2",1)</f>
        <v>=DISPIMG("ID_F1449126489C4892B71C9B52DC4C30B2",1)</v>
      </c>
    </row>
    <row r="124" ht="204.05" spans="1:9">
      <c r="A124" s="20" t="s">
        <v>267</v>
      </c>
      <c r="B124" s="20" t="s">
        <v>256</v>
      </c>
      <c r="C124" s="20" t="s">
        <v>259</v>
      </c>
      <c r="D124" s="21" t="s">
        <v>124</v>
      </c>
      <c r="E124" s="20" t="s">
        <v>143</v>
      </c>
      <c r="F124" s="35" t="s">
        <v>134</v>
      </c>
      <c r="G124" s="21" t="s">
        <v>126</v>
      </c>
      <c r="H124" s="28"/>
      <c r="I124" s="20" t="str">
        <f>_xlfn.DISPIMG("ID_B7F661E439544D44946266EB4C94D3DC",1)</f>
        <v>=DISPIMG("ID_B7F661E439544D44946266EB4C94D3DC",1)</v>
      </c>
    </row>
    <row r="125" ht="204.1" spans="1:9">
      <c r="A125" s="20" t="s">
        <v>268</v>
      </c>
      <c r="B125" s="20" t="s">
        <v>256</v>
      </c>
      <c r="C125" s="20" t="s">
        <v>232</v>
      </c>
      <c r="D125" s="21" t="s">
        <v>124</v>
      </c>
      <c r="E125" s="20" t="s">
        <v>143</v>
      </c>
      <c r="F125" s="35" t="s">
        <v>134</v>
      </c>
      <c r="G125" s="21" t="s">
        <v>126</v>
      </c>
      <c r="H125" s="28"/>
      <c r="I125" s="20" t="str">
        <f>_xlfn.DISPIMG("ID_A06CDC97BB5B466EA1E5409698D46DB4",1)</f>
        <v>=DISPIMG("ID_A06CDC97BB5B466EA1E5409698D46DB4",1)</v>
      </c>
    </row>
    <row r="126" ht="204.1" spans="1:9">
      <c r="A126" s="20" t="s">
        <v>269</v>
      </c>
      <c r="B126" s="20" t="s">
        <v>222</v>
      </c>
      <c r="C126" s="20" t="s">
        <v>239</v>
      </c>
      <c r="D126" s="21" t="s">
        <v>124</v>
      </c>
      <c r="E126" s="20" t="s">
        <v>143</v>
      </c>
      <c r="F126" s="35" t="s">
        <v>134</v>
      </c>
      <c r="G126" s="21" t="s">
        <v>126</v>
      </c>
      <c r="H126" s="28"/>
      <c r="I126" s="20" t="str">
        <f>_xlfn.DISPIMG("ID_05184B3D18A446E2AB9545D45B47340E",1)</f>
        <v>=DISPIMG("ID_05184B3D18A446E2AB9545D45B47340E",1)</v>
      </c>
    </row>
    <row r="127" ht="204.1" spans="1:9">
      <c r="A127" s="20" t="s">
        <v>270</v>
      </c>
      <c r="B127" s="20" t="s">
        <v>256</v>
      </c>
      <c r="C127" s="20" t="s">
        <v>211</v>
      </c>
      <c r="D127" s="21" t="s">
        <v>124</v>
      </c>
      <c r="E127" s="20" t="s">
        <v>271</v>
      </c>
      <c r="F127" s="35" t="s">
        <v>134</v>
      </c>
      <c r="G127" s="21" t="s">
        <v>126</v>
      </c>
      <c r="H127" s="28"/>
      <c r="I127" s="20" t="str">
        <f>_xlfn.DISPIMG("ID_B1EA33AFB31E4BCAB64081F31FA734C6",1)</f>
        <v>=DISPIMG("ID_B1EA33AFB31E4BCAB64081F31FA734C6",1)</v>
      </c>
    </row>
    <row r="128" ht="204.1" spans="1:9">
      <c r="A128" s="20" t="s">
        <v>272</v>
      </c>
      <c r="B128" s="20" t="s">
        <v>227</v>
      </c>
      <c r="C128" s="20" t="s">
        <v>259</v>
      </c>
      <c r="D128" s="21" t="s">
        <v>124</v>
      </c>
      <c r="E128" s="20" t="s">
        <v>143</v>
      </c>
      <c r="F128" s="35" t="s">
        <v>134</v>
      </c>
      <c r="G128" s="21" t="s">
        <v>126</v>
      </c>
      <c r="H128" s="28"/>
      <c r="I128" s="20" t="str">
        <f>_xlfn.DISPIMG("ID_BE95FFAFCF004EF18699027A868D0344",1)</f>
        <v>=DISPIMG("ID_BE95FFAFCF004EF18699027A868D0344",1)</v>
      </c>
    </row>
    <row r="129" ht="204.05" spans="1:9">
      <c r="A129" s="32" t="s">
        <v>273</v>
      </c>
      <c r="B129" s="32" t="s">
        <v>274</v>
      </c>
      <c r="C129" s="32" t="s">
        <v>239</v>
      </c>
      <c r="D129" s="33" t="s">
        <v>124</v>
      </c>
      <c r="E129" s="32" t="s">
        <v>143</v>
      </c>
      <c r="F129" s="38" t="s">
        <v>134</v>
      </c>
      <c r="G129" s="33" t="s">
        <v>126</v>
      </c>
      <c r="H129" s="39"/>
      <c r="I129" s="32" t="str">
        <f>_xlfn.DISPIMG("ID_952503E23F5D444C887771A4A963B3C7",1)</f>
        <v>=DISPIMG("ID_952503E23F5D444C887771A4A963B3C7",1)</v>
      </c>
    </row>
    <row r="130" ht="204.1" spans="1:9">
      <c r="A130" s="20" t="s">
        <v>275</v>
      </c>
      <c r="B130" s="20" t="s">
        <v>177</v>
      </c>
      <c r="C130" s="20" t="s">
        <v>224</v>
      </c>
      <c r="D130" s="21" t="s">
        <v>124</v>
      </c>
      <c r="E130" s="20" t="s">
        <v>247</v>
      </c>
      <c r="F130" s="35" t="s">
        <v>134</v>
      </c>
      <c r="G130" s="21" t="s">
        <v>126</v>
      </c>
      <c r="H130" s="28"/>
      <c r="I130" s="20" t="str">
        <f>_xlfn.DISPIMG("ID_E78D4B7C9A744E8DACDA72438CE27E6D",1)</f>
        <v>=DISPIMG("ID_E78D4B7C9A744E8DACDA72438CE27E6D",1)</v>
      </c>
    </row>
    <row r="131" ht="204.1" spans="1:9">
      <c r="A131" s="20" t="s">
        <v>276</v>
      </c>
      <c r="B131" s="20" t="s">
        <v>227</v>
      </c>
      <c r="C131" s="20" t="s">
        <v>132</v>
      </c>
      <c r="D131" s="21" t="s">
        <v>124</v>
      </c>
      <c r="E131" s="20" t="s">
        <v>277</v>
      </c>
      <c r="F131" s="35" t="s">
        <v>134</v>
      </c>
      <c r="G131" s="21" t="s">
        <v>126</v>
      </c>
      <c r="H131" s="28"/>
      <c r="I131" s="20" t="str">
        <f>_xlfn.DISPIMG("ID_C6867ACFECC34FE890E0D3B61AE28637",1)</f>
        <v>=DISPIMG("ID_C6867ACFECC34FE890E0D3B61AE28637",1)</v>
      </c>
    </row>
    <row r="132" ht="204.1" spans="1:9">
      <c r="A132" s="20" t="s">
        <v>278</v>
      </c>
      <c r="B132" s="20" t="s">
        <v>142</v>
      </c>
      <c r="C132" s="20" t="s">
        <v>157</v>
      </c>
      <c r="D132" s="21" t="s">
        <v>124</v>
      </c>
      <c r="E132" s="20" t="s">
        <v>277</v>
      </c>
      <c r="F132" s="35" t="s">
        <v>134</v>
      </c>
      <c r="G132" s="21" t="s">
        <v>126</v>
      </c>
      <c r="H132" s="28"/>
      <c r="I132" s="20" t="str">
        <f>_xlfn.DISPIMG("ID_1A6BD8121A1D49FA9A963563B1219443",1)</f>
        <v>=DISPIMG("ID_1A6BD8121A1D49FA9A963563B1219443",1)</v>
      </c>
    </row>
    <row r="133" ht="204.05" spans="1:9">
      <c r="A133" s="20" t="s">
        <v>279</v>
      </c>
      <c r="B133" s="20" t="s">
        <v>280</v>
      </c>
      <c r="C133" s="20" t="s">
        <v>132</v>
      </c>
      <c r="D133" s="21" t="s">
        <v>124</v>
      </c>
      <c r="E133" s="20" t="s">
        <v>277</v>
      </c>
      <c r="F133" s="35" t="s">
        <v>134</v>
      </c>
      <c r="G133" s="21" t="s">
        <v>126</v>
      </c>
      <c r="H133" s="28"/>
      <c r="I133" s="20" t="str">
        <f>_xlfn.DISPIMG("ID_51196684072C48289451A343E250FD6E",1)</f>
        <v>=DISPIMG("ID_51196684072C48289451A343E250FD6E",1)</v>
      </c>
    </row>
    <row r="134" ht="204.05" spans="1:9">
      <c r="A134" s="20" t="s">
        <v>281</v>
      </c>
      <c r="B134" s="20" t="s">
        <v>152</v>
      </c>
      <c r="C134" s="20" t="s">
        <v>139</v>
      </c>
      <c r="D134" s="21" t="s">
        <v>124</v>
      </c>
      <c r="E134" s="20" t="s">
        <v>277</v>
      </c>
      <c r="F134" s="35" t="s">
        <v>134</v>
      </c>
      <c r="G134" s="21" t="s">
        <v>126</v>
      </c>
      <c r="H134" s="28"/>
      <c r="I134" s="20" t="str">
        <f>_xlfn.DISPIMG("ID_C5FF3A4E9D2F4866A22E25CE51A1BB6D",1)</f>
        <v>=DISPIMG("ID_C5FF3A4E9D2F4866A22E25CE51A1BB6D",1)</v>
      </c>
    </row>
    <row r="135" ht="204.1" spans="1:9">
      <c r="A135" s="20" t="s">
        <v>282</v>
      </c>
      <c r="B135" s="20" t="s">
        <v>283</v>
      </c>
      <c r="C135" s="20" t="s">
        <v>139</v>
      </c>
      <c r="D135" s="21" t="s">
        <v>124</v>
      </c>
      <c r="E135" s="20" t="s">
        <v>277</v>
      </c>
      <c r="F135" s="35" t="s">
        <v>134</v>
      </c>
      <c r="G135" s="21" t="s">
        <v>126</v>
      </c>
      <c r="H135" s="28"/>
      <c r="I135" s="20" t="str">
        <f>_xlfn.DISPIMG("ID_E0435BDF9B304C98A12643E8D2EB808D",1)</f>
        <v>=DISPIMG("ID_E0435BDF9B304C98A12643E8D2EB808D",1)</v>
      </c>
    </row>
    <row r="136" ht="204.1" spans="1:9">
      <c r="A136" s="20" t="s">
        <v>284</v>
      </c>
      <c r="B136" s="20" t="s">
        <v>147</v>
      </c>
      <c r="C136" s="20" t="s">
        <v>132</v>
      </c>
      <c r="D136" s="21" t="s">
        <v>124</v>
      </c>
      <c r="E136" s="20" t="s">
        <v>174</v>
      </c>
      <c r="F136" s="35" t="s">
        <v>134</v>
      </c>
      <c r="G136" s="21" t="s">
        <v>126</v>
      </c>
      <c r="H136" s="28"/>
      <c r="I136" s="20" t="str">
        <f>_xlfn.DISPIMG("ID_CCF60C5988104616B53E4799B18D8083",1)</f>
        <v>=DISPIMG("ID_CCF60C5988104616B53E4799B18D8083",1)</v>
      </c>
    </row>
    <row r="137" ht="204.1" spans="1:9">
      <c r="A137" s="20" t="s">
        <v>285</v>
      </c>
      <c r="B137" s="20" t="s">
        <v>283</v>
      </c>
      <c r="C137" s="20" t="s">
        <v>286</v>
      </c>
      <c r="D137" s="21" t="s">
        <v>124</v>
      </c>
      <c r="E137" s="20" t="s">
        <v>277</v>
      </c>
      <c r="F137" s="35" t="s">
        <v>134</v>
      </c>
      <c r="G137" s="21" t="s">
        <v>126</v>
      </c>
      <c r="H137" s="28"/>
      <c r="I137" s="20" t="str">
        <f>_xlfn.DISPIMG("ID_2680033FD12A4F7EAA967E516B9A9D82",1)</f>
        <v>=DISPIMG("ID_2680033FD12A4F7EAA967E516B9A9D82",1)</v>
      </c>
    </row>
    <row r="138" ht="204.1" spans="1:9">
      <c r="A138" s="20" t="s">
        <v>287</v>
      </c>
      <c r="B138" s="20" t="s">
        <v>288</v>
      </c>
      <c r="C138" s="20" t="s">
        <v>157</v>
      </c>
      <c r="D138" s="21" t="s">
        <v>124</v>
      </c>
      <c r="E138" s="20" t="s">
        <v>158</v>
      </c>
      <c r="F138" s="35" t="s">
        <v>134</v>
      </c>
      <c r="G138" s="21" t="s">
        <v>126</v>
      </c>
      <c r="H138" s="28"/>
      <c r="I138" s="20" t="str">
        <f>_xlfn.DISPIMG("ID_7F6FEF51E3644CF8A991EFFA4A889195",1)</f>
        <v>=DISPIMG("ID_7F6FEF51E3644CF8A991EFFA4A889195",1)</v>
      </c>
    </row>
    <row r="139" ht="204.1" spans="1:9">
      <c r="A139" s="20" t="s">
        <v>289</v>
      </c>
      <c r="B139" s="20" t="s">
        <v>138</v>
      </c>
      <c r="C139" s="20" t="s">
        <v>139</v>
      </c>
      <c r="D139" s="21" t="s">
        <v>124</v>
      </c>
      <c r="E139" s="20" t="s">
        <v>158</v>
      </c>
      <c r="F139" s="35" t="s">
        <v>134</v>
      </c>
      <c r="G139" s="21" t="s">
        <v>126</v>
      </c>
      <c r="H139" s="28"/>
      <c r="I139" s="20" t="str">
        <f>_xlfn.DISPIMG("ID_B25FD48EAB7F40E888793D7F513169FE",1)</f>
        <v>=DISPIMG("ID_B25FD48EAB7F40E888793D7F513169FE",1)</v>
      </c>
    </row>
    <row r="140" ht="204.1" spans="1:9">
      <c r="A140" s="20" t="s">
        <v>290</v>
      </c>
      <c r="B140" s="20" t="s">
        <v>227</v>
      </c>
      <c r="C140" s="20" t="s">
        <v>224</v>
      </c>
      <c r="D140" s="21" t="s">
        <v>124</v>
      </c>
      <c r="E140" s="20" t="s">
        <v>291</v>
      </c>
      <c r="F140" s="35" t="s">
        <v>134</v>
      </c>
      <c r="G140" s="21" t="s">
        <v>126</v>
      </c>
      <c r="H140" s="28"/>
      <c r="I140" s="20" t="str">
        <f>_xlfn.DISPIMG("ID_8B4002BA783D42E0ABA0C836ACBC6E1D",1)</f>
        <v>=DISPIMG("ID_8B4002BA783D42E0ABA0C836ACBC6E1D",1)</v>
      </c>
    </row>
    <row r="141" ht="204.1" spans="1:9">
      <c r="A141" s="20" t="s">
        <v>292</v>
      </c>
      <c r="B141" s="20" t="s">
        <v>152</v>
      </c>
      <c r="C141" s="20" t="s">
        <v>157</v>
      </c>
      <c r="D141" s="21" t="s">
        <v>124</v>
      </c>
      <c r="E141" s="20" t="s">
        <v>291</v>
      </c>
      <c r="F141" s="35" t="s">
        <v>134</v>
      </c>
      <c r="G141" s="21" t="s">
        <v>126</v>
      </c>
      <c r="H141" s="25"/>
      <c r="I141" s="20" t="str">
        <f>_xlfn.DISPIMG("ID_A3B51E47FB134A34A03EAD1F19C6B219",1)</f>
        <v>=DISPIMG("ID_A3B51E47FB134A34A03EAD1F19C6B219",1)</v>
      </c>
    </row>
    <row r="142" ht="204.1" spans="1:9">
      <c r="A142" s="20" t="s">
        <v>293</v>
      </c>
      <c r="B142" s="20" t="s">
        <v>283</v>
      </c>
      <c r="C142" s="20" t="s">
        <v>294</v>
      </c>
      <c r="D142" s="21" t="s">
        <v>124</v>
      </c>
      <c r="E142" s="20" t="s">
        <v>291</v>
      </c>
      <c r="F142" s="35" t="s">
        <v>134</v>
      </c>
      <c r="G142" s="21" t="s">
        <v>126</v>
      </c>
      <c r="H142" s="25"/>
      <c r="I142" s="20" t="str">
        <f>_xlfn.DISPIMG("ID_6668A3994A064248BC55D43E307B56D7",1)</f>
        <v>=DISPIMG("ID_6668A3994A064248BC55D43E307B56D7",1)</v>
      </c>
    </row>
    <row r="143" ht="204.1" spans="1:9">
      <c r="A143" s="19" t="s">
        <v>295</v>
      </c>
      <c r="B143" s="36" t="s">
        <v>296</v>
      </c>
      <c r="C143" s="37" t="s">
        <v>139</v>
      </c>
      <c r="D143" s="21" t="s">
        <v>124</v>
      </c>
      <c r="E143" s="19" t="s">
        <v>297</v>
      </c>
      <c r="F143" s="36" t="s">
        <v>298</v>
      </c>
      <c r="G143" s="21" t="s">
        <v>126</v>
      </c>
      <c r="H143" s="40" t="s">
        <v>299</v>
      </c>
      <c r="I143" s="26" t="str">
        <f>_xlfn.DISPIMG("ID_87B9B37A56574528995AD0534FF787C7",1)</f>
        <v>=DISPIMG("ID_87B9B37A56574528995AD0534FF787C7",1)</v>
      </c>
    </row>
    <row r="144" ht="204.1" spans="1:9">
      <c r="A144" s="19" t="s">
        <v>300</v>
      </c>
      <c r="B144" s="36" t="s">
        <v>301</v>
      </c>
      <c r="C144" s="37" t="s">
        <v>139</v>
      </c>
      <c r="D144" s="21" t="s">
        <v>124</v>
      </c>
      <c r="E144" s="19" t="s">
        <v>297</v>
      </c>
      <c r="F144" s="36" t="s">
        <v>302</v>
      </c>
      <c r="G144" s="21" t="s">
        <v>126</v>
      </c>
      <c r="H144" s="40" t="s">
        <v>299</v>
      </c>
      <c r="I144" s="26" t="str">
        <f>_xlfn.DISPIMG("ID_9926F23F102D4C6BA73846E96BAB2F9E",1)</f>
        <v>=DISPIMG("ID_9926F23F102D4C6BA73846E96BAB2F9E",1)</v>
      </c>
    </row>
    <row r="145" ht="204.1" spans="1:9">
      <c r="A145" s="19" t="s">
        <v>303</v>
      </c>
      <c r="B145" s="36" t="s">
        <v>304</v>
      </c>
      <c r="C145" s="37" t="s">
        <v>139</v>
      </c>
      <c r="D145" s="21" t="s">
        <v>124</v>
      </c>
      <c r="E145" s="19" t="s">
        <v>297</v>
      </c>
      <c r="F145" s="36" t="s">
        <v>305</v>
      </c>
      <c r="G145" s="21" t="s">
        <v>126</v>
      </c>
      <c r="H145" s="40" t="s">
        <v>299</v>
      </c>
      <c r="I145" s="26" t="str">
        <f>_xlfn.DISPIMG("ID_931719337192409F9C59F0E50E3ED7C0",1)</f>
        <v>=DISPIMG("ID_931719337192409F9C59F0E50E3ED7C0",1)</v>
      </c>
    </row>
    <row r="146" ht="204.1" spans="1:9">
      <c r="A146" s="19" t="s">
        <v>306</v>
      </c>
      <c r="B146" s="36" t="s">
        <v>307</v>
      </c>
      <c r="C146" s="37" t="s">
        <v>139</v>
      </c>
      <c r="D146" s="21" t="s">
        <v>124</v>
      </c>
      <c r="E146" s="19" t="s">
        <v>297</v>
      </c>
      <c r="F146" s="36" t="s">
        <v>302</v>
      </c>
      <c r="G146" s="21" t="s">
        <v>126</v>
      </c>
      <c r="H146" s="40" t="s">
        <v>299</v>
      </c>
      <c r="I146" s="26" t="str">
        <f>_xlfn.DISPIMG("ID_A8EF454B84CC46F0A9FE8A8A72A95DB6",1)</f>
        <v>=DISPIMG("ID_A8EF454B84CC46F0A9FE8A8A72A95DB6",1)</v>
      </c>
    </row>
    <row r="147" ht="204.1" spans="1:9">
      <c r="A147" s="19" t="s">
        <v>308</v>
      </c>
      <c r="B147" s="36" t="s">
        <v>309</v>
      </c>
      <c r="C147" s="37" t="s">
        <v>139</v>
      </c>
      <c r="D147" s="21" t="s">
        <v>124</v>
      </c>
      <c r="E147" s="19" t="s">
        <v>310</v>
      </c>
      <c r="F147" s="36" t="s">
        <v>311</v>
      </c>
      <c r="G147" s="21" t="s">
        <v>126</v>
      </c>
      <c r="H147" s="40" t="s">
        <v>299</v>
      </c>
      <c r="I147" s="26" t="str">
        <f>_xlfn.DISPIMG("ID_B3E3179CCD5443EBABF2F90104146604",1)</f>
        <v>=DISPIMG("ID_B3E3179CCD5443EBABF2F90104146604",1)</v>
      </c>
    </row>
    <row r="148" ht="204.1" spans="1:9">
      <c r="A148" s="19" t="s">
        <v>312</v>
      </c>
      <c r="B148" s="36" t="s">
        <v>313</v>
      </c>
      <c r="C148" s="37" t="s">
        <v>139</v>
      </c>
      <c r="D148" s="21" t="s">
        <v>124</v>
      </c>
      <c r="E148" s="19" t="s">
        <v>314</v>
      </c>
      <c r="F148" s="36" t="s">
        <v>315</v>
      </c>
      <c r="G148" s="21" t="s">
        <v>126</v>
      </c>
      <c r="H148" s="25"/>
      <c r="I148" s="26" t="str">
        <f>_xlfn.DISPIMG("ID_6221D7A7343147F5BCEC7FFC656EE960",1)</f>
        <v>=DISPIMG("ID_6221D7A7343147F5BCEC7FFC656EE960",1)</v>
      </c>
    </row>
    <row r="149" ht="204.1" spans="1:9">
      <c r="A149" s="19" t="s">
        <v>316</v>
      </c>
      <c r="B149" s="36" t="s">
        <v>317</v>
      </c>
      <c r="C149" s="37" t="s">
        <v>139</v>
      </c>
      <c r="D149" s="21" t="s">
        <v>124</v>
      </c>
      <c r="E149" s="19" t="s">
        <v>314</v>
      </c>
      <c r="F149" s="36" t="s">
        <v>318</v>
      </c>
      <c r="G149" s="21" t="s">
        <v>126</v>
      </c>
      <c r="H149" s="25"/>
      <c r="I149" s="26" t="str">
        <f>_xlfn.DISPIMG("ID_297E38AD157A40E7A12112D453260A65",1)</f>
        <v>=DISPIMG("ID_297E38AD157A40E7A12112D453260A65",1)</v>
      </c>
    </row>
    <row r="150" ht="204.1" spans="1:9">
      <c r="A150" s="19" t="s">
        <v>319</v>
      </c>
      <c r="B150" s="36" t="s">
        <v>320</v>
      </c>
      <c r="C150" s="37" t="s">
        <v>139</v>
      </c>
      <c r="D150" s="21" t="s">
        <v>124</v>
      </c>
      <c r="E150" s="19" t="s">
        <v>314</v>
      </c>
      <c r="F150" s="36" t="s">
        <v>321</v>
      </c>
      <c r="G150" s="21" t="s">
        <v>126</v>
      </c>
      <c r="H150" s="25"/>
      <c r="I150" s="26" t="str">
        <f>_xlfn.DISPIMG("ID_71911194F04A498E90AF6C70E0B03ECF",1)</f>
        <v>=DISPIMG("ID_71911194F04A498E90AF6C70E0B03ECF",1)</v>
      </c>
    </row>
    <row r="151" ht="204.1" spans="1:9">
      <c r="A151" s="19" t="s">
        <v>322</v>
      </c>
      <c r="B151" s="36" t="s">
        <v>323</v>
      </c>
      <c r="C151" s="37" t="s">
        <v>139</v>
      </c>
      <c r="D151" s="21" t="s">
        <v>124</v>
      </c>
      <c r="E151" s="19" t="s">
        <v>314</v>
      </c>
      <c r="F151" s="36" t="s">
        <v>324</v>
      </c>
      <c r="G151" s="21" t="s">
        <v>126</v>
      </c>
      <c r="H151" s="25"/>
      <c r="I151" s="26" t="str">
        <f>_xlfn.DISPIMG("ID_9F7D967CAE0548F5AE4BEFC4F38853B8",1)</f>
        <v>=DISPIMG("ID_9F7D967CAE0548F5AE4BEFC4F38853B8",1)</v>
      </c>
    </row>
    <row r="152" ht="204.1" spans="1:9">
      <c r="A152" s="19" t="s">
        <v>325</v>
      </c>
      <c r="B152" s="36" t="s">
        <v>326</v>
      </c>
      <c r="C152" s="37" t="s">
        <v>139</v>
      </c>
      <c r="D152" s="21" t="s">
        <v>124</v>
      </c>
      <c r="E152" s="19" t="s">
        <v>314</v>
      </c>
      <c r="F152" s="36" t="s">
        <v>327</v>
      </c>
      <c r="G152" s="21" t="s">
        <v>126</v>
      </c>
      <c r="H152" s="25"/>
      <c r="I152" s="26" t="str">
        <f>_xlfn.DISPIMG("ID_DB3A2B2F1AB849A1BECD05346367C6B4",1)</f>
        <v>=DISPIMG("ID_DB3A2B2F1AB849A1BECD05346367C6B4",1)</v>
      </c>
    </row>
    <row r="153" ht="204.1" spans="1:9">
      <c r="A153" s="19" t="s">
        <v>328</v>
      </c>
      <c r="B153" s="36" t="s">
        <v>326</v>
      </c>
      <c r="C153" s="37" t="s">
        <v>139</v>
      </c>
      <c r="D153" s="21" t="s">
        <v>124</v>
      </c>
      <c r="E153" s="19" t="s">
        <v>314</v>
      </c>
      <c r="F153" s="36" t="s">
        <v>329</v>
      </c>
      <c r="G153" s="21" t="s">
        <v>126</v>
      </c>
      <c r="H153" s="25"/>
      <c r="I153" s="26" t="str">
        <f>_xlfn.DISPIMG("ID_243C95ADB6554469A5690A3057E0AF90",1)</f>
        <v>=DISPIMG("ID_243C95ADB6554469A5690A3057E0AF90",1)</v>
      </c>
    </row>
    <row r="154" ht="204.1" spans="1:9">
      <c r="A154" s="19" t="s">
        <v>330</v>
      </c>
      <c r="B154" s="36" t="s">
        <v>331</v>
      </c>
      <c r="C154" s="37" t="s">
        <v>139</v>
      </c>
      <c r="D154" s="21" t="s">
        <v>124</v>
      </c>
      <c r="E154" s="19" t="s">
        <v>314</v>
      </c>
      <c r="F154" s="36" t="s">
        <v>332</v>
      </c>
      <c r="G154" s="21" t="s">
        <v>126</v>
      </c>
      <c r="H154" s="25"/>
      <c r="I154" s="26" t="str">
        <f>_xlfn.DISPIMG("ID_3D180D8679A14BF2B8F1CFF5199EBBD8",1)</f>
        <v>=DISPIMG("ID_3D180D8679A14BF2B8F1CFF5199EBBD8",1)</v>
      </c>
    </row>
    <row r="155" ht="204.1" spans="1:9">
      <c r="A155" s="19" t="s">
        <v>333</v>
      </c>
      <c r="B155" s="36" t="s">
        <v>334</v>
      </c>
      <c r="C155" s="37" t="s">
        <v>139</v>
      </c>
      <c r="D155" s="21" t="s">
        <v>124</v>
      </c>
      <c r="E155" s="19" t="s">
        <v>314</v>
      </c>
      <c r="F155" s="36" t="s">
        <v>335</v>
      </c>
      <c r="G155" s="21" t="s">
        <v>126</v>
      </c>
      <c r="H155" s="25"/>
      <c r="I155" s="26" t="str">
        <f>_xlfn.DISPIMG("ID_ED7295B9BE284F71A1269C2853C1150D",1)</f>
        <v>=DISPIMG("ID_ED7295B9BE284F71A1269C2853C1150D",1)</v>
      </c>
    </row>
    <row r="156" ht="204.1" spans="1:9">
      <c r="A156" s="19" t="s">
        <v>336</v>
      </c>
      <c r="B156" s="36" t="s">
        <v>334</v>
      </c>
      <c r="C156" s="37" t="s">
        <v>139</v>
      </c>
      <c r="D156" s="21" t="s">
        <v>124</v>
      </c>
      <c r="E156" s="19" t="s">
        <v>314</v>
      </c>
      <c r="F156" s="36" t="s">
        <v>337</v>
      </c>
      <c r="G156" s="21" t="s">
        <v>126</v>
      </c>
      <c r="H156" s="25"/>
      <c r="I156" s="26" t="str">
        <f>_xlfn.DISPIMG("ID_45524419165942DE8F65425654040F08",1)</f>
        <v>=DISPIMG("ID_45524419165942DE8F65425654040F08",1)</v>
      </c>
    </row>
    <row r="157" ht="204.1" spans="1:9">
      <c r="A157" s="19" t="s">
        <v>338</v>
      </c>
      <c r="B157" s="36" t="s">
        <v>339</v>
      </c>
      <c r="C157" s="37" t="s">
        <v>139</v>
      </c>
      <c r="D157" s="21" t="s">
        <v>124</v>
      </c>
      <c r="E157" s="19" t="s">
        <v>314</v>
      </c>
      <c r="F157" s="36" t="s">
        <v>332</v>
      </c>
      <c r="G157" s="21" t="s">
        <v>126</v>
      </c>
      <c r="H157" s="25"/>
      <c r="I157" s="26" t="str">
        <f>_xlfn.DISPIMG("ID_966403F566374DD2BFA3A9462D4BB706",1)</f>
        <v>=DISPIMG("ID_966403F566374DD2BFA3A9462D4BB706",1)</v>
      </c>
    </row>
    <row r="158" ht="204.15" spans="1:9">
      <c r="A158" s="19" t="s">
        <v>340</v>
      </c>
      <c r="B158" s="36" t="s">
        <v>341</v>
      </c>
      <c r="C158" s="37" t="s">
        <v>139</v>
      </c>
      <c r="D158" s="21" t="s">
        <v>124</v>
      </c>
      <c r="E158" s="19" t="s">
        <v>342</v>
      </c>
      <c r="F158" s="36" t="s">
        <v>343</v>
      </c>
      <c r="G158" s="21" t="s">
        <v>126</v>
      </c>
      <c r="H158" s="25"/>
      <c r="I158" s="26" t="str">
        <f>_xlfn.DISPIMG("ID_F13FB5B5501844EAB9DE8EFBE1A24AAF",1)</f>
        <v>=DISPIMG("ID_F13FB5B5501844EAB9DE8EFBE1A24AAF",1)</v>
      </c>
    </row>
    <row r="159" ht="204.1" spans="1:9">
      <c r="A159" s="19" t="s">
        <v>344</v>
      </c>
      <c r="B159" s="36" t="s">
        <v>345</v>
      </c>
      <c r="C159" s="37" t="s">
        <v>139</v>
      </c>
      <c r="D159" s="21" t="s">
        <v>124</v>
      </c>
      <c r="E159" s="19" t="s">
        <v>346</v>
      </c>
      <c r="F159" s="36" t="s">
        <v>347</v>
      </c>
      <c r="G159" s="21" t="s">
        <v>126</v>
      </c>
      <c r="H159" s="25"/>
      <c r="I159" s="26" t="str">
        <f>_xlfn.DISPIMG("ID_01DE4B8C88B74252815C7C43D0697DBF",1)</f>
        <v>=DISPIMG("ID_01DE4B8C88B74252815C7C43D0697DBF",1)</v>
      </c>
    </row>
    <row r="160" ht="204.1" spans="1:9">
      <c r="A160" s="19" t="s">
        <v>348</v>
      </c>
      <c r="B160" s="36" t="s">
        <v>349</v>
      </c>
      <c r="C160" s="37" t="s">
        <v>139</v>
      </c>
      <c r="D160" s="21" t="s">
        <v>124</v>
      </c>
      <c r="E160" s="19" t="s">
        <v>346</v>
      </c>
      <c r="F160" s="36" t="s">
        <v>343</v>
      </c>
      <c r="G160" s="21" t="s">
        <v>126</v>
      </c>
      <c r="H160" s="25"/>
      <c r="I160" s="26" t="str">
        <f>_xlfn.DISPIMG("ID_9B0CE2635C69414688726434648F636A",1)</f>
        <v>=DISPIMG("ID_9B0CE2635C69414688726434648F636A",1)</v>
      </c>
    </row>
    <row r="161" ht="204.1" spans="1:9">
      <c r="A161" s="19" t="s">
        <v>350</v>
      </c>
      <c r="B161" s="36" t="s">
        <v>349</v>
      </c>
      <c r="C161" s="37" t="s">
        <v>139</v>
      </c>
      <c r="D161" s="21" t="s">
        <v>124</v>
      </c>
      <c r="E161" s="19" t="s">
        <v>346</v>
      </c>
      <c r="F161" s="36" t="s">
        <v>351</v>
      </c>
      <c r="G161" s="21" t="s">
        <v>126</v>
      </c>
      <c r="H161" s="25"/>
      <c r="I161" s="26" t="str">
        <f>_xlfn.DISPIMG("ID_47844F80886E4995A187459A0BE944A5",1)</f>
        <v>=DISPIMG("ID_47844F80886E4995A187459A0BE944A5",1)</v>
      </c>
    </row>
    <row r="162" ht="205.3" spans="1:9">
      <c r="A162" s="19" t="s">
        <v>352</v>
      </c>
      <c r="B162" s="36" t="s">
        <v>353</v>
      </c>
      <c r="C162" s="37" t="s">
        <v>139</v>
      </c>
      <c r="D162" s="21" t="s">
        <v>124</v>
      </c>
      <c r="E162" s="19" t="s">
        <v>354</v>
      </c>
      <c r="F162" s="36" t="s">
        <v>329</v>
      </c>
      <c r="G162" s="21" t="s">
        <v>126</v>
      </c>
      <c r="H162" s="25"/>
      <c r="I162" s="26" t="str">
        <f>_xlfn.DISPIMG("ID_DDFCD7E8EF2A4D26A72506D71F3D4409",1)</f>
        <v>=DISPIMG("ID_DDFCD7E8EF2A4D26A72506D71F3D4409",1)</v>
      </c>
    </row>
    <row r="163" ht="204.1" spans="1:9">
      <c r="A163" s="19" t="s">
        <v>355</v>
      </c>
      <c r="B163" s="36" t="s">
        <v>356</v>
      </c>
      <c r="C163" s="37" t="s">
        <v>139</v>
      </c>
      <c r="D163" s="21" t="s">
        <v>124</v>
      </c>
      <c r="E163" s="19" t="s">
        <v>346</v>
      </c>
      <c r="F163" s="36" t="s">
        <v>357</v>
      </c>
      <c r="G163" s="21" t="s">
        <v>126</v>
      </c>
      <c r="H163" s="25"/>
      <c r="I163" s="26" t="str">
        <f>_xlfn.DISPIMG("ID_A570B7792B944193B0B362CD55D78EF0",1)</f>
        <v>=DISPIMG("ID_A570B7792B944193B0B362CD55D78EF0",1)</v>
      </c>
    </row>
    <row r="164" ht="204.1" spans="1:9">
      <c r="A164" s="19" t="s">
        <v>358</v>
      </c>
      <c r="B164" s="36" t="s">
        <v>356</v>
      </c>
      <c r="C164" s="37" t="s">
        <v>139</v>
      </c>
      <c r="D164" s="21" t="s">
        <v>124</v>
      </c>
      <c r="E164" s="19" t="s">
        <v>359</v>
      </c>
      <c r="F164" s="36" t="s">
        <v>357</v>
      </c>
      <c r="G164" s="21" t="s">
        <v>126</v>
      </c>
      <c r="H164" s="25"/>
      <c r="I164" s="26" t="str">
        <f>_xlfn.DISPIMG("ID_283E5881999247E1867CDBE6F4C2D845",1)</f>
        <v>=DISPIMG("ID_283E5881999247E1867CDBE6F4C2D845",1)</v>
      </c>
    </row>
    <row r="165" ht="204.05" spans="1:9">
      <c r="A165" s="19" t="s">
        <v>360</v>
      </c>
      <c r="B165" s="36" t="s">
        <v>361</v>
      </c>
      <c r="C165" s="37" t="s">
        <v>139</v>
      </c>
      <c r="D165" s="21" t="s">
        <v>124</v>
      </c>
      <c r="E165" s="19" t="s">
        <v>362</v>
      </c>
      <c r="F165" s="36" t="s">
        <v>363</v>
      </c>
      <c r="G165" s="21" t="s">
        <v>126</v>
      </c>
      <c r="H165" s="25"/>
      <c r="I165" s="26" t="str">
        <f>_xlfn.DISPIMG("ID_2F45B70174AA475BBB3F91A9E6A29833",1)</f>
        <v>=DISPIMG("ID_2F45B70174AA475BBB3F91A9E6A29833",1)</v>
      </c>
    </row>
    <row r="166" ht="204.1" spans="1:9">
      <c r="A166" s="19" t="s">
        <v>364</v>
      </c>
      <c r="B166" s="36" t="s">
        <v>365</v>
      </c>
      <c r="C166" s="37" t="s">
        <v>139</v>
      </c>
      <c r="D166" s="21" t="s">
        <v>124</v>
      </c>
      <c r="E166" s="19" t="s">
        <v>359</v>
      </c>
      <c r="F166" s="36" t="s">
        <v>366</v>
      </c>
      <c r="G166" s="21" t="s">
        <v>126</v>
      </c>
      <c r="H166" s="25"/>
      <c r="I166" s="26" t="str">
        <f>_xlfn.DISPIMG("ID_43537E4304E842BD8686643F773F3ADC",1)</f>
        <v>=DISPIMG("ID_43537E4304E842BD8686643F773F3ADC",1)</v>
      </c>
    </row>
    <row r="167" ht="204.1" spans="1:9">
      <c r="A167" s="19" t="s">
        <v>367</v>
      </c>
      <c r="B167" s="36" t="s">
        <v>365</v>
      </c>
      <c r="C167" s="37" t="s">
        <v>139</v>
      </c>
      <c r="D167" s="21" t="s">
        <v>124</v>
      </c>
      <c r="E167" s="19" t="s">
        <v>359</v>
      </c>
      <c r="F167" s="36" t="s">
        <v>368</v>
      </c>
      <c r="G167" s="21" t="s">
        <v>126</v>
      </c>
      <c r="H167" s="25"/>
      <c r="I167" s="26" t="str">
        <f>_xlfn.DISPIMG("ID_A4BA78C58A674273A500FEB6E4C478B7",1)</f>
        <v>=DISPIMG("ID_A4BA78C58A674273A500FEB6E4C478B7",1)</v>
      </c>
    </row>
    <row r="168" ht="204.1" spans="1:9">
      <c r="A168" s="19" t="s">
        <v>369</v>
      </c>
      <c r="B168" s="36" t="s">
        <v>365</v>
      </c>
      <c r="C168" s="37" t="s">
        <v>139</v>
      </c>
      <c r="D168" s="21" t="s">
        <v>124</v>
      </c>
      <c r="E168" s="19" t="s">
        <v>346</v>
      </c>
      <c r="F168" s="36" t="s">
        <v>370</v>
      </c>
      <c r="G168" s="21" t="s">
        <v>126</v>
      </c>
      <c r="H168" s="25"/>
      <c r="I168" s="26" t="str">
        <f>_xlfn.DISPIMG("ID_F0E92E8D24AF4071BF7414EBADA8263C",1)</f>
        <v>=DISPIMG("ID_F0E92E8D24AF4071BF7414EBADA8263C",1)</v>
      </c>
    </row>
    <row r="169" ht="204.1" spans="1:9">
      <c r="A169" s="19" t="s">
        <v>371</v>
      </c>
      <c r="B169" s="36" t="s">
        <v>372</v>
      </c>
      <c r="C169" s="37" t="s">
        <v>139</v>
      </c>
      <c r="D169" s="21" t="s">
        <v>124</v>
      </c>
      <c r="E169" s="19" t="s">
        <v>359</v>
      </c>
      <c r="F169" s="36" t="s">
        <v>373</v>
      </c>
      <c r="G169" s="21" t="s">
        <v>126</v>
      </c>
      <c r="H169" s="25"/>
      <c r="I169" s="26" t="str">
        <f>_xlfn.DISPIMG("ID_B38169C1887D4B12990A1DA69D73F459",1)</f>
        <v>=DISPIMG("ID_B38169C1887D4B12990A1DA69D73F459",1)</v>
      </c>
    </row>
    <row r="170" ht="204.1" spans="1:9">
      <c r="A170" s="19" t="s">
        <v>374</v>
      </c>
      <c r="B170" s="36" t="s">
        <v>375</v>
      </c>
      <c r="C170" s="37" t="s">
        <v>139</v>
      </c>
      <c r="D170" s="21" t="s">
        <v>124</v>
      </c>
      <c r="E170" s="19" t="s">
        <v>354</v>
      </c>
      <c r="F170" s="36" t="s">
        <v>376</v>
      </c>
      <c r="G170" s="21" t="s">
        <v>126</v>
      </c>
      <c r="H170" s="25"/>
      <c r="I170" s="26" t="str">
        <f>_xlfn.DISPIMG("ID_EAFF55AB776C43BDA745FC4D0D1F5B33",1)</f>
        <v>=DISPIMG("ID_EAFF55AB776C43BDA745FC4D0D1F5B33",1)</v>
      </c>
    </row>
    <row r="171" ht="204.1" spans="1:9">
      <c r="A171" s="19" t="s">
        <v>377</v>
      </c>
      <c r="B171" s="36" t="s">
        <v>378</v>
      </c>
      <c r="C171" s="37" t="s">
        <v>139</v>
      </c>
      <c r="D171" s="21" t="s">
        <v>124</v>
      </c>
      <c r="E171" s="19" t="s">
        <v>346</v>
      </c>
      <c r="F171" s="36" t="s">
        <v>379</v>
      </c>
      <c r="G171" s="21" t="s">
        <v>126</v>
      </c>
      <c r="H171" s="25"/>
      <c r="I171" s="26" t="str">
        <f>_xlfn.DISPIMG("ID_DC4423F534F8454DA2A583648D67C582",1)</f>
        <v>=DISPIMG("ID_DC4423F534F8454DA2A583648D67C582",1)</v>
      </c>
    </row>
    <row r="172" ht="182.5" spans="1:9">
      <c r="A172" s="19" t="s">
        <v>380</v>
      </c>
      <c r="B172" s="36" t="s">
        <v>378</v>
      </c>
      <c r="C172" s="37" t="s">
        <v>139</v>
      </c>
      <c r="D172" s="21" t="s">
        <v>124</v>
      </c>
      <c r="E172" s="19" t="s">
        <v>381</v>
      </c>
      <c r="F172" s="36" t="s">
        <v>382</v>
      </c>
      <c r="G172" s="21" t="s">
        <v>126</v>
      </c>
      <c r="H172" s="25"/>
      <c r="I172" s="26" t="str">
        <f>_xlfn.DISPIMG("ID_FDEBF4C8F4534572A3E5E12191D398E2",1)</f>
        <v>=DISPIMG("ID_FDEBF4C8F4534572A3E5E12191D398E2",1)</v>
      </c>
    </row>
    <row r="173" ht="153.7" spans="1:9">
      <c r="A173" s="19" t="s">
        <v>383</v>
      </c>
      <c r="B173" s="36" t="s">
        <v>384</v>
      </c>
      <c r="C173" s="37" t="s">
        <v>139</v>
      </c>
      <c r="D173" s="21" t="s">
        <v>124</v>
      </c>
      <c r="E173" s="19" t="s">
        <v>354</v>
      </c>
      <c r="F173" s="36" t="s">
        <v>366</v>
      </c>
      <c r="G173" s="21" t="s">
        <v>126</v>
      </c>
      <c r="H173" s="25"/>
      <c r="I173" s="26" t="str">
        <f>_xlfn.DISPIMG("ID_7EEFF366543B4ACDB72D003EBCBFF8C2",1)</f>
        <v>=DISPIMG("ID_7EEFF366543B4ACDB72D003EBCBFF8C2",1)</v>
      </c>
    </row>
    <row r="174" ht="153.7" spans="1:9">
      <c r="A174" s="19" t="s">
        <v>385</v>
      </c>
      <c r="B174" s="36" t="s">
        <v>384</v>
      </c>
      <c r="C174" s="37" t="s">
        <v>139</v>
      </c>
      <c r="D174" s="21" t="s">
        <v>124</v>
      </c>
      <c r="E174" s="19" t="s">
        <v>346</v>
      </c>
      <c r="F174" s="36" t="s">
        <v>370</v>
      </c>
      <c r="G174" s="21" t="s">
        <v>126</v>
      </c>
      <c r="H174" s="25"/>
      <c r="I174" s="26" t="str">
        <f>_xlfn.DISPIMG("ID_DDC0460CA07841199574348795EC9A4D",1)</f>
        <v>=DISPIMG("ID_DDC0460CA07841199574348795EC9A4D",1)</v>
      </c>
    </row>
    <row r="175" ht="153.7" spans="1:9">
      <c r="A175" s="19" t="s">
        <v>386</v>
      </c>
      <c r="B175" s="36" t="s">
        <v>387</v>
      </c>
      <c r="C175" s="37" t="s">
        <v>139</v>
      </c>
      <c r="D175" s="21" t="s">
        <v>124</v>
      </c>
      <c r="E175" s="19" t="s">
        <v>388</v>
      </c>
      <c r="F175" s="36" t="s">
        <v>389</v>
      </c>
      <c r="G175" s="21" t="s">
        <v>126</v>
      </c>
      <c r="H175" s="25"/>
      <c r="I175" s="26" t="str">
        <f>_xlfn.DISPIMG("ID_5498BC0442F74CE09DBA6AA7F28FF815",1)</f>
        <v>=DISPIMG("ID_5498BC0442F74CE09DBA6AA7F28FF815",1)</v>
      </c>
    </row>
    <row r="176" ht="153.7" spans="1:9">
      <c r="A176" s="19" t="s">
        <v>390</v>
      </c>
      <c r="B176" s="36" t="s">
        <v>391</v>
      </c>
      <c r="C176" s="37" t="s">
        <v>139</v>
      </c>
      <c r="D176" s="21" t="s">
        <v>124</v>
      </c>
      <c r="E176" s="19" t="s">
        <v>392</v>
      </c>
      <c r="F176" s="36" t="s">
        <v>393</v>
      </c>
      <c r="G176" s="21" t="s">
        <v>126</v>
      </c>
      <c r="H176" s="25"/>
      <c r="I176" s="26" t="str">
        <f>_xlfn.DISPIMG("ID_AA8D33A1A9EF4394AF8D549C5DE36AFE",1)</f>
        <v>=DISPIMG("ID_AA8D33A1A9EF4394AF8D549C5DE36AFE",1)</v>
      </c>
    </row>
    <row r="177" ht="153.7" spans="1:9">
      <c r="A177" s="19" t="s">
        <v>394</v>
      </c>
      <c r="B177" s="36" t="s">
        <v>391</v>
      </c>
      <c r="C177" s="37" t="s">
        <v>139</v>
      </c>
      <c r="D177" s="21" t="s">
        <v>124</v>
      </c>
      <c r="E177" s="19" t="s">
        <v>392</v>
      </c>
      <c r="F177" s="36" t="s">
        <v>393</v>
      </c>
      <c r="G177" s="21" t="s">
        <v>126</v>
      </c>
      <c r="H177" s="25"/>
      <c r="I177" s="26" t="str">
        <f>_xlfn.DISPIMG("ID_08C3D735D0464716B6573CC247B235D8",1)</f>
        <v>=DISPIMG("ID_08C3D735D0464716B6573CC247B235D8",1)</v>
      </c>
    </row>
    <row r="178" ht="153.7" spans="1:9">
      <c r="A178" s="19" t="s">
        <v>395</v>
      </c>
      <c r="B178" s="36" t="s">
        <v>391</v>
      </c>
      <c r="C178" s="37" t="s">
        <v>139</v>
      </c>
      <c r="D178" s="21" t="s">
        <v>124</v>
      </c>
      <c r="E178" s="19" t="s">
        <v>359</v>
      </c>
      <c r="F178" s="36" t="s">
        <v>396</v>
      </c>
      <c r="G178" s="21" t="s">
        <v>126</v>
      </c>
      <c r="H178" s="25"/>
      <c r="I178" s="26" t="str">
        <f>_xlfn.DISPIMG("ID_F69FD5902251486D87B70DDAF8F7632F",1)</f>
        <v>=DISPIMG("ID_F69FD5902251486D87B70DDAF8F7632F",1)</v>
      </c>
    </row>
    <row r="179" ht="153.7" spans="1:9">
      <c r="A179" s="19" t="s">
        <v>383</v>
      </c>
      <c r="B179" s="36" t="s">
        <v>391</v>
      </c>
      <c r="C179" s="37" t="s">
        <v>139</v>
      </c>
      <c r="D179" s="21" t="s">
        <v>124</v>
      </c>
      <c r="E179" s="19" t="s">
        <v>359</v>
      </c>
      <c r="F179" s="36" t="s">
        <v>397</v>
      </c>
      <c r="G179" s="21" t="s">
        <v>126</v>
      </c>
      <c r="H179" s="25"/>
      <c r="I179" s="26" t="str">
        <f>_xlfn.DISPIMG("ID_06E89AD8140A40A490C835025E060CE7",1)</f>
        <v>=DISPIMG("ID_06E89AD8140A40A490C835025E060CE7",1)</v>
      </c>
    </row>
    <row r="180" ht="154.55" spans="1:9">
      <c r="A180" s="19" t="s">
        <v>398</v>
      </c>
      <c r="B180" s="36">
        <v>1920</v>
      </c>
      <c r="C180" s="37" t="s">
        <v>139</v>
      </c>
      <c r="D180" s="21" t="s">
        <v>124</v>
      </c>
      <c r="E180" s="19" t="s">
        <v>354</v>
      </c>
      <c r="F180" s="36" t="s">
        <v>396</v>
      </c>
      <c r="G180" s="21" t="s">
        <v>126</v>
      </c>
      <c r="H180" s="25"/>
      <c r="I180" s="26" t="str">
        <f>_xlfn.DISPIMG("ID_1DC51D60925F4004826F1EBA87755B05",1)</f>
        <v>=DISPIMG("ID_1DC51D60925F4004826F1EBA87755B05",1)</v>
      </c>
    </row>
    <row r="181" ht="153.7" spans="1:9">
      <c r="A181" s="19" t="s">
        <v>399</v>
      </c>
      <c r="B181" s="36" t="s">
        <v>400</v>
      </c>
      <c r="C181" s="37" t="s">
        <v>139</v>
      </c>
      <c r="D181" s="21" t="s">
        <v>124</v>
      </c>
      <c r="E181" s="19" t="s">
        <v>359</v>
      </c>
      <c r="F181" s="36" t="s">
        <v>396</v>
      </c>
      <c r="G181" s="21" t="s">
        <v>126</v>
      </c>
      <c r="H181" s="25"/>
      <c r="I181" s="26" t="str">
        <f>_xlfn.DISPIMG("ID_578EB7040C144675BC045D9D7D6084CD",1)</f>
        <v>=DISPIMG("ID_578EB7040C144675BC045D9D7D6084CD",1)</v>
      </c>
    </row>
    <row r="182" ht="20.25" spans="1:9">
      <c r="A182" s="16" t="s">
        <v>53</v>
      </c>
      <c r="B182" s="16"/>
      <c r="C182" s="16"/>
      <c r="D182" s="16"/>
      <c r="E182" s="16"/>
      <c r="F182" s="16"/>
      <c r="G182" s="16"/>
      <c r="H182" s="16"/>
      <c r="I182" s="16"/>
    </row>
  </sheetData>
  <mergeCells count="26">
    <mergeCell ref="A1:J1"/>
    <mergeCell ref="A2:J2"/>
    <mergeCell ref="A3:B3"/>
    <mergeCell ref="A20:J20"/>
    <mergeCell ref="A22:I22"/>
    <mergeCell ref="A23:J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6:B46"/>
    <mergeCell ref="A47:I47"/>
    <mergeCell ref="A49:I49"/>
    <mergeCell ref="A50:I50"/>
    <mergeCell ref="A182:I182"/>
    <mergeCell ref="A4:A6"/>
    <mergeCell ref="A7:A10"/>
    <mergeCell ref="A11:A13"/>
    <mergeCell ref="A14:A19"/>
    <mergeCell ref="A33:B37"/>
    <mergeCell ref="A38:B45"/>
  </mergeCells>
  <pageMargins left="0.865972222222222" right="0.393055555555556" top="0.66875" bottom="0.511805555555556" header="0.354166666666667" footer="0.196527777777778"/>
  <pageSetup paperSize="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darkblue</cp:lastModifiedBy>
  <dcterms:created xsi:type="dcterms:W3CDTF">2018-05-28T19:28:00Z</dcterms:created>
  <dcterms:modified xsi:type="dcterms:W3CDTF">2026-06-09T18:22:10Z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C19E0E06D74649A58F951BB8801DBE36_13</vt:lpwstr>
  </property>
  <property fmtid="{D5CDD505-2E9C-101B-9397-08002B2CF9AE}" pid="4" name="CalculationRule">
    <vt:i4>0</vt:i4>
  </property>
</Properties>
</file>